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 de Frequências" sheetId="1" r:id="rId4"/>
    <sheet state="visible" name="Descritivas - Quantitativa" sheetId="2" r:id="rId5"/>
    <sheet state="visible" name="Associação - Qui²" sheetId="3" r:id="rId6"/>
    <sheet state="visible" name="Correlação de Pearson" sheetId="4" r:id="rId7"/>
    <sheet state="visible" name="Distribuição Binomial" sheetId="5" r:id="rId8"/>
    <sheet state="visible" name="Distribuição Binomial Negativa" sheetId="6" r:id="rId9"/>
    <sheet state="visible" name="Distribuição Poisson" sheetId="7" r:id="rId10"/>
    <sheet state="visible" name="Distribuição Normal" sheetId="8" r:id="rId11"/>
    <sheet state="visible" name="Distribuição Qui-Quadrado" sheetId="9" r:id="rId12"/>
    <sheet state="visible" name="Distribuição t Student" sheetId="10" r:id="rId13"/>
    <sheet state="visible" name="Distribuição F Snedecor" sheetId="11" r:id="rId14"/>
    <sheet state="visible" name="Teste Z Médias" sheetId="12" r:id="rId15"/>
    <sheet state="visible" name="Teste t Médias" sheetId="13" r:id="rId16"/>
    <sheet state="visible" name="Teste Qui² Uma Amostra" sheetId="14" r:id="rId17"/>
    <sheet state="visible" name="Teste F Variâncias" sheetId="15" r:id="rId18"/>
    <sheet state="visible" name="Intervalo de Confiança - Média" sheetId="16" r:id="rId19"/>
    <sheet state="visible" name="Teste t Duas Amostras Indep." sheetId="17" r:id="rId20"/>
    <sheet state="visible" name="Tabela Normal Padrão" sheetId="18" r:id="rId21"/>
    <sheet state="visible" name="Tabela Qui²" sheetId="19" r:id="rId22"/>
    <sheet state="visible" name="Tabela t de Student" sheetId="20" r:id="rId23"/>
    <sheet state="visible" name="Tabela F de Snedecor" sheetId="21" r:id="rId24"/>
  </sheets>
  <definedNames/>
  <calcPr/>
  <extLst>
    <ext uri="GoogleSheetsCustomDataVersion2">
      <go:sheetsCustomData xmlns:go="http://customooxmlschemas.google.com/" r:id="rId25" roundtripDataChecksum="OtQ0yTA6vdz7bBW8WBZQhG+0Ghy44g4FIpN79mJCCZM="/>
    </ext>
  </extLst>
</workbook>
</file>

<file path=xl/sharedStrings.xml><?xml version="1.0" encoding="utf-8"?>
<sst xmlns="http://schemas.openxmlformats.org/spreadsheetml/2006/main" count="719" uniqueCount="268">
  <si>
    <t>Indivíduo</t>
  </si>
  <si>
    <t>País de Origem</t>
  </si>
  <si>
    <t>Frequência Absoluta</t>
  </si>
  <si>
    <t>Frequência Relativa</t>
  </si>
  <si>
    <t>Frequencia Acumulada</t>
  </si>
  <si>
    <t>Freq. Relativa Acumulada</t>
  </si>
  <si>
    <t>Brasil</t>
  </si>
  <si>
    <t>África do Sul</t>
  </si>
  <si>
    <t>Inglaterra</t>
  </si>
  <si>
    <t>Alemanha</t>
  </si>
  <si>
    <t>Japão</t>
  </si>
  <si>
    <t>Argentina</t>
  </si>
  <si>
    <t>EUA</t>
  </si>
  <si>
    <t>Austrália</t>
  </si>
  <si>
    <t>China</t>
  </si>
  <si>
    <t>Canadá</t>
  </si>
  <si>
    <t>Chile</t>
  </si>
  <si>
    <t>Egito</t>
  </si>
  <si>
    <t>França</t>
  </si>
  <si>
    <t>Índia</t>
  </si>
  <si>
    <t>Itália</t>
  </si>
  <si>
    <t>Suiça</t>
  </si>
  <si>
    <t>México</t>
  </si>
  <si>
    <t>Rússia</t>
  </si>
  <si>
    <t>Uruguai</t>
  </si>
  <si>
    <t>TOTAL</t>
  </si>
  <si>
    <t>Nº Observação</t>
  </si>
  <si>
    <t>Preço ($)</t>
  </si>
  <si>
    <t>M3</t>
  </si>
  <si>
    <t>M4</t>
  </si>
  <si>
    <t>Descritivas</t>
  </si>
  <si>
    <t>Nº Observações</t>
  </si>
  <si>
    <t>Média</t>
  </si>
  <si>
    <t>Mediana</t>
  </si>
  <si>
    <t>Erro padrão</t>
  </si>
  <si>
    <t>Moda</t>
  </si>
  <si>
    <t>1º Quartil</t>
  </si>
  <si>
    <t>Modo</t>
  </si>
  <si>
    <t>3º Quartil</t>
  </si>
  <si>
    <t>Desvio padrão</t>
  </si>
  <si>
    <t>2º Decil</t>
  </si>
  <si>
    <t>Variância da amostra</t>
  </si>
  <si>
    <t>6º Decil</t>
  </si>
  <si>
    <t>Curtose</t>
  </si>
  <si>
    <t>44º Percentil</t>
  </si>
  <si>
    <t>Assimetria</t>
  </si>
  <si>
    <t>85º Percentil</t>
  </si>
  <si>
    <t>Intervalo</t>
  </si>
  <si>
    <t>Valor Mínimo</t>
  </si>
  <si>
    <t>Mínimo</t>
  </si>
  <si>
    <t>Valor Máximo</t>
  </si>
  <si>
    <t>Máximo</t>
  </si>
  <si>
    <t>Amplitude</t>
  </si>
  <si>
    <t>Soma</t>
  </si>
  <si>
    <t>Variância</t>
  </si>
  <si>
    <t>Contagem</t>
  </si>
  <si>
    <t>Desvio Padrão</t>
  </si>
  <si>
    <t>Erro Padrão</t>
  </si>
  <si>
    <t>Coeficiente de Variação</t>
  </si>
  <si>
    <t>Coeficiente de Assimetria</t>
  </si>
  <si>
    <t>Coeficiente de Curtose</t>
  </si>
  <si>
    <t>Frequências absolutas observadas</t>
  </si>
  <si>
    <t>Exemplo do livro: Fávero, Luiz Paulo; Belfiore, Patrícia. (2017). Manual de análise de dados: estatística e modelagem multivariada com Excel®, SPSS® e Stata®. Rio de Janeiro: Elsevier</t>
  </si>
  <si>
    <t>Nível de satisfação</t>
  </si>
  <si>
    <t>Baixo</t>
  </si>
  <si>
    <t>Médio</t>
  </si>
  <si>
    <t>Alto</t>
  </si>
  <si>
    <t>Total</t>
  </si>
  <si>
    <t>Operadora</t>
  </si>
  <si>
    <t>Total Health</t>
  </si>
  <si>
    <t>Viva Vida</t>
  </si>
  <si>
    <t>Mena Saúde</t>
  </si>
  <si>
    <t>Frequências absolutas esperadas</t>
  </si>
  <si>
    <t>Resíduos</t>
  </si>
  <si>
    <t>Valores χ²</t>
  </si>
  <si>
    <t>χ² Total</t>
  </si>
  <si>
    <t>p-valor</t>
  </si>
  <si>
    <t>nota: no exemplo, são 4 graus de liberdade (I-1)x(J-1).</t>
  </si>
  <si>
    <t>Valor Crítico</t>
  </si>
  <si>
    <t>H0</t>
  </si>
  <si>
    <t>As variáveis não são associadas.</t>
  </si>
  <si>
    <t>H1</t>
  </si>
  <si>
    <t>As variáveis são associadas significativamente.</t>
  </si>
  <si>
    <t>Conclusão: Como o valor calculado para a estatística qui² é maior do que o valor crítico ao nível de significância de 5%, rejeita-se H0. Portanto, as variáveis são associadas.</t>
  </si>
  <si>
    <t>Nota Matemática</t>
  </si>
  <si>
    <t>Nota Física</t>
  </si>
  <si>
    <t>Nota Literatura</t>
  </si>
  <si>
    <t>Covarâncias</t>
  </si>
  <si>
    <t>Par de Variáveis</t>
  </si>
  <si>
    <t>Matemática-Física</t>
  </si>
  <si>
    <t>Matemática-Literatura</t>
  </si>
  <si>
    <t>Física-Literatura</t>
  </si>
  <si>
    <t>Correlações - Excel</t>
  </si>
  <si>
    <t>Estatística t</t>
  </si>
  <si>
    <t>A correlação = 0</t>
  </si>
  <si>
    <r>
      <rPr>
        <rFont val="Calibri"/>
        <b/>
        <color theme="1"/>
        <sz val="11.0"/>
      </rPr>
      <t xml:space="preserve">A correlação </t>
    </r>
    <r>
      <rPr>
        <rFont val="Calibri"/>
        <b/>
        <color theme="1"/>
        <sz val="11.0"/>
      </rPr>
      <t>≠</t>
    </r>
    <r>
      <rPr>
        <rFont val="Calibri"/>
        <b/>
        <color theme="1"/>
        <sz val="9.0"/>
      </rPr>
      <t xml:space="preserve"> 0</t>
    </r>
  </si>
  <si>
    <t>Nível de Significância</t>
  </si>
  <si>
    <t>Valor Crítico Tabela t</t>
  </si>
  <si>
    <t>Correlações - Fórmula</t>
  </si>
  <si>
    <t>3,995 &gt; 2,048</t>
  </si>
  <si>
    <t>Rejeita H0</t>
  </si>
  <si>
    <t>-1,718 &gt; -2,048</t>
  </si>
  <si>
    <t>Não Rejeita H0</t>
  </si>
  <si>
    <t>-1,601 &gt; -2,048</t>
  </si>
  <si>
    <t>Parâmetros da distribuição binomial</t>
  </si>
  <si>
    <t>p</t>
  </si>
  <si>
    <t>n</t>
  </si>
  <si>
    <t>k</t>
  </si>
  <si>
    <t>P(X=k)</t>
  </si>
  <si>
    <t>p (probabilidade de sucesso)</t>
  </si>
  <si>
    <t>n (número de repetições)</t>
  </si>
  <si>
    <t>k (quantidade de sucessos de interesse)</t>
  </si>
  <si>
    <t>probabilidade (X=k)</t>
  </si>
  <si>
    <t>a) P(k=2)</t>
  </si>
  <si>
    <t>b) P(k=4)</t>
  </si>
  <si>
    <t>c) P(k=0) + P(k=1) + P(k=2)</t>
  </si>
  <si>
    <t>Parâmetros da dist. binomial negativa</t>
  </si>
  <si>
    <t>(x-1) e (k-1)</t>
  </si>
  <si>
    <t>x</t>
  </si>
  <si>
    <t>P(X=x)</t>
  </si>
  <si>
    <t>x (número de ensaios)</t>
  </si>
  <si>
    <t>probabilidade (X=x)</t>
  </si>
  <si>
    <t>a) P(X=10) e K=3</t>
  </si>
  <si>
    <t>b) P(X=20) e K=3</t>
  </si>
  <si>
    <t>c) P(X5) e K=1</t>
  </si>
  <si>
    <t>Parâmetros da distribuição Poisson</t>
  </si>
  <si>
    <r>
      <rPr>
        <rFont val="Calibri"/>
        <b/>
        <color theme="1"/>
        <sz val="11.0"/>
      </rPr>
      <t>λ</t>
    </r>
    <r>
      <rPr>
        <rFont val="Calibri"/>
        <b/>
        <color theme="1"/>
        <sz val="11.0"/>
      </rPr>
      <t xml:space="preserve"> (taxa média de ocorrências)</t>
    </r>
  </si>
  <si>
    <t>a) P(k=1)</t>
  </si>
  <si>
    <t>b) P(k=3)</t>
  </si>
  <si>
    <t>c) P(k=0)</t>
  </si>
  <si>
    <t>d) P(k=5)</t>
  </si>
  <si>
    <t>Parâmetros da distribuição Normal</t>
  </si>
  <si>
    <t>Z</t>
  </si>
  <si>
    <t>Dist Z</t>
  </si>
  <si>
    <t>Exercícios</t>
  </si>
  <si>
    <t>a) P(X&gt;4%)</t>
  </si>
  <si>
    <t>b) P(X&lt;3%)</t>
  </si>
  <si>
    <t>c) P(X&lt;0%)</t>
  </si>
  <si>
    <t>d) P(1%&lt;X&lt;5%)</t>
  </si>
  <si>
    <t>Z Crítico Calculado</t>
  </si>
  <si>
    <t>Tabela Z</t>
  </si>
  <si>
    <t>Probabilidade</t>
  </si>
  <si>
    <t>a) P(Z&gt;1,00)</t>
  </si>
  <si>
    <t>b) P(Z&lt;0,17)</t>
  </si>
  <si>
    <t>c) P(Z&lt;-2,33)</t>
  </si>
  <si>
    <t>d) P(-1,50&lt;Z&lt;1,83)</t>
  </si>
  <si>
    <t>Parâmetros da distribuição Qui²</t>
  </si>
  <si>
    <t>Qui</t>
  </si>
  <si>
    <t>DistQui²</t>
  </si>
  <si>
    <t>Graus de liberdade</t>
  </si>
  <si>
    <t>Resposta</t>
  </si>
  <si>
    <t>P(X&gt;6)</t>
  </si>
  <si>
    <t>P(X&lt;8)</t>
  </si>
  <si>
    <t>Valor de X para que P(X&gt;x) = 5%</t>
  </si>
  <si>
    <t>Valor de X para que P(X&lt;x) = 90%</t>
  </si>
  <si>
    <t>Parâmetros da distribuição t</t>
  </si>
  <si>
    <t>t</t>
  </si>
  <si>
    <t>Dist t</t>
  </si>
  <si>
    <t>P(T&gt;2,5)</t>
  </si>
  <si>
    <t>P(T&lt;-2,5)</t>
  </si>
  <si>
    <t>T=-1</t>
  </si>
  <si>
    <t>T=2</t>
  </si>
  <si>
    <t>P(-1&lt;T&lt;2)</t>
  </si>
  <si>
    <t>P(T&gt;t) = 5%</t>
  </si>
  <si>
    <t>Parâmetros da distribuição F</t>
  </si>
  <si>
    <t>F</t>
  </si>
  <si>
    <t>Dist F</t>
  </si>
  <si>
    <t>Graus de liberdade Numerador</t>
  </si>
  <si>
    <t>Graus de liberdade Denominador</t>
  </si>
  <si>
    <t>P(X&gt;1,5)</t>
  </si>
  <si>
    <t>P(X&lt;1)</t>
  </si>
  <si>
    <t>X=2</t>
  </si>
  <si>
    <t>X=3</t>
  </si>
  <si>
    <t>P(2&lt;X&lt;3)</t>
  </si>
  <si>
    <t>O valor de x para P(X&gt;x) = 5%</t>
  </si>
  <si>
    <t>Quantidade (g)</t>
  </si>
  <si>
    <t>Amostra</t>
  </si>
  <si>
    <t>Histórico</t>
  </si>
  <si>
    <t>As médias são iguais.</t>
  </si>
  <si>
    <t>A média atual é maior do que o histórico.</t>
  </si>
  <si>
    <t>Estatística Z</t>
  </si>
  <si>
    <t>p-valor Z</t>
  </si>
  <si>
    <t>Valor Crítico Distrib. Z</t>
  </si>
  <si>
    <t xml:space="preserve">Conclusão: como o valor calculado da estatísica Z é maior do que o valor crítico para o nível de significância de 5%, a hipótese nula é rejeitada. </t>
  </si>
  <si>
    <t>Amostra Atual</t>
  </si>
  <si>
    <t>Minutos</t>
  </si>
  <si>
    <t>Dist T</t>
  </si>
  <si>
    <t>Tamanho</t>
  </si>
  <si>
    <t>Tempo (minutos)</t>
  </si>
  <si>
    <t>A média atual é menor do que o histórico.</t>
  </si>
  <si>
    <t>p-valor t (unicaudal)</t>
  </si>
  <si>
    <t>Valor Crítico T (unicaudal)</t>
  </si>
  <si>
    <t>Conclusão: como o valor calculado da estatísica t não está na região crítica para o nível de significância de 1%, a hipótese nula não é rejeitada. (ATENÇÃO AO SINAL)</t>
  </si>
  <si>
    <t>Dia</t>
  </si>
  <si>
    <t>Freq. Observada</t>
  </si>
  <si>
    <t>Freq. Esperada</t>
  </si>
  <si>
    <t>Estatística Qui²</t>
  </si>
  <si>
    <t>Dom</t>
  </si>
  <si>
    <t>Seg</t>
  </si>
  <si>
    <t>Ter</t>
  </si>
  <si>
    <t>Qua</t>
  </si>
  <si>
    <t>Sex</t>
  </si>
  <si>
    <t>Sab</t>
  </si>
  <si>
    <t>Valor calculado para o qui-quadrado</t>
  </si>
  <si>
    <t>As frequências observadas e esperadas são iguais.</t>
  </si>
  <si>
    <t>As frequências observadas e esperadas são diferentes.</t>
  </si>
  <si>
    <t>Valor Crítico Distrib. Qui²</t>
  </si>
  <si>
    <t>Conclusão: como o valor calculado da estatísica qui² é menor do que o valor crítico para o nível de signifcância de 5%, a hipótese nula não é rejeitada.</t>
  </si>
  <si>
    <t>Rota A</t>
  </si>
  <si>
    <t>Rota B</t>
  </si>
  <si>
    <t>Alternativa</t>
  </si>
  <si>
    <t>Teste-F: duas amostras para variâncias</t>
  </si>
  <si>
    <t>A</t>
  </si>
  <si>
    <t>B</t>
  </si>
  <si>
    <t>Variável 1</t>
  </si>
  <si>
    <t>Variável 2</t>
  </si>
  <si>
    <t>As variâncias são iguais</t>
  </si>
  <si>
    <t>A variância de B é maior do que a variância de A</t>
  </si>
  <si>
    <t>Observações</t>
  </si>
  <si>
    <t>gl</t>
  </si>
  <si>
    <t>Estatística F</t>
  </si>
  <si>
    <t>p-valor F</t>
  </si>
  <si>
    <t>P(F&lt;=f) uni-caudal</t>
  </si>
  <si>
    <t>F crítico uni-caudal</t>
  </si>
  <si>
    <t>Graus de Liberdade A</t>
  </si>
  <si>
    <t>denominador</t>
  </si>
  <si>
    <t>Graus de Liberdade B</t>
  </si>
  <si>
    <t>numerador</t>
  </si>
  <si>
    <t>Valor Crítico Distrib. F</t>
  </si>
  <si>
    <t xml:space="preserve">Conclusão: como o valor calculado da estatísica F é maior do que o valor crítico para o nível de signifcância de 5%, a hipótese nula é rejeitada. </t>
  </si>
  <si>
    <t>Tamanho (cm)</t>
  </si>
  <si>
    <t>N</t>
  </si>
  <si>
    <t>Nível de Confiança</t>
  </si>
  <si>
    <t>Estimativa</t>
  </si>
  <si>
    <t>Limite 1</t>
  </si>
  <si>
    <t>Limite 2</t>
  </si>
  <si>
    <t>Estatística t (bicaudal)</t>
  </si>
  <si>
    <t>Forno A (T°C)</t>
  </si>
  <si>
    <t>Forno B (T°C)</t>
  </si>
  <si>
    <t>Forno A</t>
  </si>
  <si>
    <t>Forno B</t>
  </si>
  <si>
    <t>Teste T Duas Amostras</t>
  </si>
  <si>
    <t>Teste-t: duas amostras presumindo variâncias equivalentes</t>
  </si>
  <si>
    <t>Sp</t>
  </si>
  <si>
    <t>Estatística Teste F</t>
  </si>
  <si>
    <t>Graus de Liberdade (n1+n2-2)</t>
  </si>
  <si>
    <t>Valor Crítico t Bicaudal</t>
  </si>
  <si>
    <t>Variância agrupada</t>
  </si>
  <si>
    <t>Valor Crítico F</t>
  </si>
  <si>
    <t>Hipótese da diferença de média</t>
  </si>
  <si>
    <t>As variâncias são iguais.</t>
  </si>
  <si>
    <t>Stat t</t>
  </si>
  <si>
    <t>As variâncias são diferentes.</t>
  </si>
  <si>
    <t>As médias são diferentes.</t>
  </si>
  <si>
    <t>P(T&lt;=t) uni-caudal</t>
  </si>
  <si>
    <t>t crítico uni-caudal</t>
  </si>
  <si>
    <t>Como o valor calculado para a estatística F é menor do que o valor crítico para o nível de significância de 5%, a H0 não é rejeitada. Portanto, as variâncias são iguais.</t>
  </si>
  <si>
    <t>Como o valor calculado para a estatística t é maior do que o valor crítico para o nível de significância de 5%, a H0 é rejeitada. Portanto, as médias são diferentes.</t>
  </si>
  <si>
    <t>P(T&lt;=t) bi-caudal</t>
  </si>
  <si>
    <t>t crítico bi-caudal</t>
  </si>
  <si>
    <t>Informação: Dado os valores críticos de Z, a tabela mostra a probabilidade na cauda superior.</t>
  </si>
  <si>
    <t>Qui²</t>
  </si>
  <si>
    <t>Informação: Dadas as probabilidades na cauda direita (nível de significância), a tabela traz o valor crítico de Qui² para cada grau de liberdade.</t>
  </si>
  <si>
    <t>Graus Lib.</t>
  </si>
  <si>
    <t>Informação: Dadas as probabilidades na cauda direita (nível de significância), a tabela traz o valor crítico de "t" para cada grau de liberdade.</t>
  </si>
  <si>
    <t>Graus Lib. Denominador</t>
  </si>
  <si>
    <t>Graus Lib. Numerador</t>
  </si>
  <si>
    <t>Informação: Dadas as probabilidades na cauda direita (nível de significância), a tabela traz o valor crítico de "F" para cada grau de liberdade no numerador e denominador.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</si>
</sst>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%"/>
    <numFmt numFmtId="165" formatCode="0.0000"/>
    <numFmt numFmtId="166" formatCode="0.000"/>
    <numFmt numFmtId="167" formatCode="0.00000000000000000000000000000000000000000000000%"/>
    <numFmt numFmtId="168" formatCode="0.000%"/>
    <numFmt numFmtId="169" formatCode="0.0"/>
    <numFmt numFmtId="170" formatCode="0.00000"/>
    <numFmt numFmtId="171" formatCode="0.000000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theme="1"/>
      <name val="Calibri"/>
    </font>
    <font/>
    <font>
      <b/>
      <sz val="12.0"/>
      <color theme="1"/>
      <name val="Calibri"/>
    </font>
    <font>
      <b/>
      <sz val="10.0"/>
      <color theme="1"/>
      <name val="Calibri"/>
    </font>
    <font>
      <color theme="1"/>
      <name val="Calibri"/>
      <scheme val="minor"/>
    </font>
    <font>
      <b/>
      <sz val="11.0"/>
      <color rgb="FFFF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D8D8D8"/>
        <bgColor rgb="FFD8D8D8"/>
      </patternFill>
    </fill>
    <fill>
      <patternFill patternType="solid">
        <fgColor theme="7"/>
        <bgColor theme="7"/>
      </patternFill>
    </fill>
    <fill>
      <patternFill patternType="solid">
        <fgColor rgb="FFF2F2F2"/>
        <bgColor rgb="FFF2F2F2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FF9900"/>
        <bgColor rgb="FFFF990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7F7F7F"/>
        <bgColor rgb="FF7F7F7F"/>
      </patternFill>
    </fill>
    <fill>
      <patternFill patternType="solid">
        <fgColor rgb="FFFFC000"/>
        <bgColor rgb="FFFFC000"/>
      </patternFill>
    </fill>
    <fill>
      <patternFill patternType="solid">
        <fgColor rgb="FFFBE4D5"/>
        <bgColor rgb="FFFBE4D5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A8D08D"/>
        <bgColor rgb="FFA8D08D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3" fontId="1" numFmtId="0" xfId="0" applyAlignment="1" applyBorder="1" applyFill="1" applyFont="1">
      <alignment horizontal="center"/>
    </xf>
    <xf borderId="1" fillId="3" fontId="1" numFmtId="9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1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" fillId="4" fontId="1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horizontal="center"/>
    </xf>
    <xf borderId="2" fillId="0" fontId="4" numFmtId="0" xfId="0" applyBorder="1" applyFont="1"/>
    <xf borderId="1" fillId="0" fontId="2" numFmtId="0" xfId="0" applyAlignment="1" applyBorder="1" applyFont="1">
      <alignment horizontal="center" vertical="center"/>
    </xf>
    <xf borderId="1" fillId="0" fontId="2" numFmtId="2" xfId="0" applyAlignment="1" applyBorder="1" applyFont="1" applyNumberFormat="1">
      <alignment horizontal="center" vertical="center"/>
    </xf>
    <xf borderId="0" fillId="0" fontId="2" numFmtId="1" xfId="0" applyAlignment="1" applyFont="1" applyNumberForma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2" numFmtId="1" xfId="0" applyAlignment="1" applyBorder="1" applyFont="1" applyNumberFormat="1">
      <alignment horizontal="center" vertical="center"/>
    </xf>
    <xf borderId="0" fillId="0" fontId="2" numFmtId="0" xfId="0" applyFont="1"/>
    <xf borderId="3" fillId="0" fontId="2" numFmtId="0" xfId="0" applyBorder="1" applyFont="1"/>
    <xf borderId="1" fillId="0" fontId="2" numFmtId="10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vertical="center"/>
    </xf>
    <xf borderId="1" fillId="0" fontId="2" numFmtId="165" xfId="0" applyAlignment="1" applyBorder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4" fillId="2" fontId="1" numFmtId="0" xfId="0" applyAlignment="1" applyBorder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7" fillId="0" fontId="5" numFmtId="0" xfId="0" applyAlignment="1" applyBorder="1" applyFont="1">
      <alignment horizontal="left" shrinkToFit="0" vertical="top" wrapText="1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4" fillId="5" fontId="2" numFmtId="0" xfId="0" applyAlignment="1" applyBorder="1" applyFill="1" applyFont="1">
      <alignment horizontal="center" vertical="center"/>
    </xf>
    <xf borderId="12" fillId="5" fontId="1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center" vertical="center"/>
    </xf>
    <xf borderId="13" fillId="5" fontId="2" numFmtId="0" xfId="0" applyAlignment="1" applyBorder="1" applyFont="1">
      <alignment horizontal="center" vertical="center"/>
    </xf>
    <xf borderId="1" fillId="5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9" fillId="6" fontId="1" numFmtId="0" xfId="0" applyAlignment="1" applyBorder="1" applyFill="1" applyFont="1">
      <alignment horizontal="center" vertical="center"/>
    </xf>
    <xf borderId="20" fillId="6" fontId="1" numFmtId="166" xfId="0" applyAlignment="1" applyBorder="1" applyFont="1" applyNumberFormat="1">
      <alignment horizontal="center" vertical="center"/>
    </xf>
    <xf borderId="19" fillId="3" fontId="1" numFmtId="0" xfId="0" applyAlignment="1" applyBorder="1" applyFont="1">
      <alignment horizontal="center" vertical="center"/>
    </xf>
    <xf borderId="20" fillId="3" fontId="1" numFmtId="166" xfId="0" applyAlignment="1" applyBorder="1" applyFont="1" applyNumberFormat="1">
      <alignment horizontal="center" vertical="center"/>
    </xf>
    <xf borderId="0" fillId="0" fontId="6" numFmtId="0" xfId="0" applyAlignment="1" applyFont="1">
      <alignment horizontal="left" vertical="center"/>
    </xf>
    <xf borderId="7" fillId="7" fontId="1" numFmtId="0" xfId="0" applyAlignment="1" applyBorder="1" applyFill="1" applyFont="1">
      <alignment horizontal="left" shrinkToFit="0" vertical="top" wrapText="1"/>
    </xf>
    <xf borderId="0" fillId="0" fontId="2" numFmtId="166" xfId="0" applyAlignment="1" applyFont="1" applyNumberFormat="1">
      <alignment horizontal="center"/>
    </xf>
    <xf borderId="3" fillId="0" fontId="2" numFmtId="166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1" fillId="8" fontId="1" numFmtId="0" xfId="0" applyAlignment="1" applyBorder="1" applyFill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vertical="center"/>
    </xf>
    <xf borderId="1" fillId="0" fontId="2" numFmtId="166" xfId="0" applyAlignment="1" applyBorder="1" applyFont="1" applyNumberFormat="1">
      <alignment horizontal="center" vertical="center"/>
    </xf>
    <xf borderId="15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vertical="center"/>
    </xf>
    <xf borderId="1" fillId="9" fontId="1" numFmtId="0" xfId="0" applyAlignment="1" applyBorder="1" applyFill="1" applyFont="1">
      <alignment horizontal="center" vertical="center"/>
    </xf>
    <xf borderId="1" fillId="9" fontId="1" numFmtId="9" xfId="0" applyAlignment="1" applyBorder="1" applyFont="1" applyNumberFormat="1">
      <alignment horizontal="center" vertical="center"/>
    </xf>
    <xf borderId="1" fillId="10" fontId="1" numFmtId="0" xfId="0" applyAlignment="1" applyBorder="1" applyFill="1" applyFont="1">
      <alignment horizontal="center" vertical="center"/>
    </xf>
    <xf borderId="1" fillId="10" fontId="1" numFmtId="166" xfId="0" applyAlignment="1" applyBorder="1" applyFont="1" applyNumberFormat="1">
      <alignment horizontal="center" vertical="center"/>
    </xf>
    <xf borderId="1" fillId="7" fontId="1" numFmtId="0" xfId="0" applyAlignment="1" applyBorder="1" applyFont="1">
      <alignment vertical="center"/>
    </xf>
    <xf borderId="1" fillId="7" fontId="2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2" numFmtId="49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1" fillId="0" fontId="1" numFmtId="0" xfId="0" applyBorder="1" applyFont="1"/>
    <xf borderId="1" fillId="0" fontId="1" numFmtId="10" xfId="0" applyAlignment="1" applyBorder="1" applyFont="1" applyNumberFormat="1">
      <alignment horizontal="center"/>
    </xf>
    <xf borderId="1" fillId="0" fontId="2" numFmtId="10" xfId="0" applyAlignment="1" applyBorder="1" applyFont="1" applyNumberFormat="1">
      <alignment horizontal="center"/>
    </xf>
    <xf borderId="4" fillId="0" fontId="2" numFmtId="0" xfId="0" applyAlignment="1" applyBorder="1" applyFont="1">
      <alignment horizontal="center"/>
    </xf>
    <xf borderId="1" fillId="0" fontId="2" numFmtId="2" xfId="0" applyAlignment="1" applyBorder="1" applyFont="1" applyNumberFormat="1">
      <alignment horizontal="center"/>
    </xf>
    <xf borderId="1" fillId="10" fontId="1" numFmtId="0" xfId="0" applyBorder="1" applyFont="1"/>
    <xf borderId="1" fillId="10" fontId="1" numFmtId="10" xfId="0" applyAlignment="1" applyBorder="1" applyFont="1" applyNumberFormat="1">
      <alignment horizontal="center"/>
    </xf>
    <xf borderId="0" fillId="0" fontId="2" numFmtId="167" xfId="0" applyFont="1" applyNumberFormat="1"/>
    <xf borderId="0" fillId="0" fontId="2" numFmtId="2" xfId="0" applyAlignment="1" applyFont="1" applyNumberFormat="1">
      <alignment horizontal="center"/>
    </xf>
    <xf borderId="1" fillId="0" fontId="1" numFmtId="9" xfId="0" applyAlignment="1" applyBorder="1" applyFont="1" applyNumberFormat="1">
      <alignment horizontal="center"/>
    </xf>
    <xf borderId="1" fillId="11" fontId="1" numFmtId="9" xfId="0" applyAlignment="1" applyBorder="1" applyFill="1" applyFont="1" applyNumberFormat="1">
      <alignment horizontal="center"/>
    </xf>
    <xf borderId="1" fillId="0" fontId="2" numFmtId="9" xfId="0" applyAlignment="1" applyBorder="1" applyFont="1" applyNumberFormat="1">
      <alignment horizontal="center"/>
    </xf>
    <xf borderId="1" fillId="8" fontId="2" numFmtId="166" xfId="0" applyAlignment="1" applyBorder="1" applyFont="1" applyNumberFormat="1">
      <alignment horizontal="center"/>
    </xf>
    <xf borderId="1" fillId="0" fontId="2" numFmtId="166" xfId="0" applyAlignment="1" applyBorder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1" fillId="10" fontId="1" numFmtId="168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horizontal="center"/>
    </xf>
    <xf borderId="0" fillId="0" fontId="1" numFmtId="0" xfId="0" applyFont="1"/>
    <xf borderId="18" fillId="0" fontId="1" numFmtId="0" xfId="0" applyBorder="1" applyFont="1"/>
    <xf borderId="18" fillId="0" fontId="1" numFmtId="2" xfId="0" applyAlignment="1" applyBorder="1" applyFont="1" applyNumberFormat="1">
      <alignment horizontal="center"/>
    </xf>
    <xf borderId="1" fillId="11" fontId="2" numFmtId="0" xfId="0" applyBorder="1" applyFont="1"/>
    <xf borderId="1" fillId="12" fontId="1" numFmtId="0" xfId="0" applyAlignment="1" applyBorder="1" applyFill="1" applyFont="1">
      <alignment horizontal="center"/>
    </xf>
    <xf borderId="1" fillId="0" fontId="2" numFmtId="165" xfId="0" applyAlignment="1" applyBorder="1" applyFont="1" applyNumberFormat="1">
      <alignment horizontal="center"/>
    </xf>
    <xf borderId="4" fillId="2" fontId="1" numFmtId="0" xfId="0" applyAlignment="1" applyBorder="1" applyFont="1">
      <alignment horizontal="center"/>
    </xf>
    <xf borderId="1" fillId="0" fontId="2" numFmtId="169" xfId="0" applyAlignment="1" applyBorder="1" applyFont="1" applyNumberFormat="1">
      <alignment horizontal="center" vertical="center"/>
    </xf>
    <xf borderId="18" fillId="0" fontId="1" numFmtId="10" xfId="0" applyAlignment="1" applyBorder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2" numFmtId="9" xfId="0" applyAlignment="1" applyFont="1" applyNumberFormat="1">
      <alignment horizontal="center" vertical="center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vertical="center" wrapText="1"/>
    </xf>
    <xf borderId="1" fillId="13" fontId="1" numFmtId="0" xfId="0" applyAlignment="1" applyBorder="1" applyFill="1" applyFont="1">
      <alignment horizontal="center" vertical="center"/>
    </xf>
    <xf borderId="1" fillId="9" fontId="1" numFmtId="166" xfId="0" applyAlignment="1" applyBorder="1" applyFont="1" applyNumberFormat="1">
      <alignment horizontal="center" vertical="center"/>
    </xf>
    <xf borderId="1" fillId="9" fontId="1" numFmtId="165" xfId="0" applyAlignment="1" applyBorder="1" applyFont="1" applyNumberFormat="1">
      <alignment horizontal="center" vertical="center"/>
    </xf>
    <xf borderId="4" fillId="9" fontId="1" numFmtId="166" xfId="0" applyAlignment="1" applyBorder="1" applyFont="1" applyNumberFormat="1">
      <alignment horizontal="center"/>
    </xf>
    <xf borderId="1" fillId="9" fontId="1" numFmtId="166" xfId="0" applyAlignment="1" applyBorder="1" applyFont="1" applyNumberFormat="1">
      <alignment horizontal="center"/>
    </xf>
    <xf borderId="4" fillId="9" fontId="1" numFmtId="0" xfId="0" applyAlignment="1" applyBorder="1" applyFont="1">
      <alignment horizontal="center"/>
    </xf>
    <xf borderId="4" fillId="9" fontId="1" numFmtId="0" xfId="0" applyAlignment="1" applyBorder="1" applyFont="1">
      <alignment horizontal="center" vertical="center"/>
    </xf>
    <xf borderId="4" fillId="1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0" fillId="0" fontId="7" numFmtId="0" xfId="0" applyFont="1"/>
    <xf borderId="1" fillId="9" fontId="1" numFmtId="170" xfId="0" applyAlignment="1" applyBorder="1" applyFont="1" applyNumberFormat="1">
      <alignment horizontal="center" vertical="center"/>
    </xf>
    <xf borderId="1" fillId="10" fontId="1" numFmtId="2" xfId="0" applyAlignment="1" applyBorder="1" applyFont="1" applyNumberFormat="1">
      <alignment horizontal="center" vertical="center"/>
    </xf>
    <xf borderId="1" fillId="13" fontId="1" numFmtId="165" xfId="0" applyAlignment="1" applyBorder="1" applyFont="1" applyNumberFormat="1">
      <alignment horizontal="center" vertical="center"/>
    </xf>
    <xf borderId="0" fillId="0" fontId="2" numFmtId="166" xfId="0" applyAlignment="1" applyFont="1" applyNumberFormat="1">
      <alignment horizontal="center" vertical="center"/>
    </xf>
    <xf borderId="1" fillId="12" fontId="1" numFmtId="0" xfId="0" applyAlignment="1" applyBorder="1" applyFont="1">
      <alignment horizontal="center" vertical="center"/>
    </xf>
    <xf borderId="1" fillId="12" fontId="1" numFmtId="2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" fillId="2" fontId="2" numFmtId="0" xfId="0" applyBorder="1" applyFont="1"/>
    <xf borderId="1" fillId="2" fontId="1" numFmtId="0" xfId="0" applyBorder="1" applyFont="1"/>
    <xf borderId="1" fillId="14" fontId="1" numFmtId="0" xfId="0" applyBorder="1" applyFill="1" applyFont="1"/>
    <xf borderId="1" fillId="14" fontId="2" numFmtId="0" xfId="0" applyBorder="1" applyFont="1"/>
    <xf borderId="1" fillId="0" fontId="2" numFmtId="171" xfId="0" applyAlignment="1" applyBorder="1" applyFont="1" applyNumberFormat="1">
      <alignment horizontal="center"/>
    </xf>
    <xf borderId="0" fillId="0" fontId="2" numFmtId="171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1" fillId="9" fontId="1" numFmtId="0" xfId="0" applyBorder="1" applyFont="1"/>
    <xf borderId="1" fillId="9" fontId="2" numFmtId="166" xfId="0" applyAlignment="1" applyBorder="1" applyFont="1" applyNumberFormat="1">
      <alignment horizontal="center"/>
    </xf>
    <xf borderId="1" fillId="9" fontId="2" numFmtId="9" xfId="0" applyAlignment="1" applyBorder="1" applyFont="1" applyNumberFormat="1">
      <alignment horizontal="center"/>
    </xf>
    <xf borderId="1" fillId="9" fontId="2" numFmtId="171" xfId="0" applyAlignment="1" applyBorder="1" applyFont="1" applyNumberFormat="1">
      <alignment horizontal="center"/>
    </xf>
    <xf borderId="0" fillId="0" fontId="1" numFmtId="171" xfId="0" applyAlignment="1" applyFont="1" applyNumberFormat="1">
      <alignment horizontal="left"/>
    </xf>
    <xf borderId="7" fillId="7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/>
    </xf>
    <xf borderId="1" fillId="15" fontId="8" numFmtId="0" xfId="0" applyAlignment="1" applyBorder="1" applyFill="1" applyFont="1">
      <alignment horizontal="center"/>
    </xf>
    <xf borderId="1" fillId="16" fontId="1" numFmtId="2" xfId="0" applyAlignment="1" applyBorder="1" applyFill="1" applyFont="1" applyNumberFormat="1">
      <alignment horizontal="center"/>
    </xf>
    <xf borderId="1" fillId="16" fontId="1" numFmtId="0" xfId="0" applyAlignment="1" applyBorder="1" applyFont="1">
      <alignment horizontal="center"/>
    </xf>
    <xf borderId="7" fillId="15" fontId="1" numFmtId="0" xfId="0" applyAlignment="1" applyBorder="1" applyFont="1">
      <alignment horizontal="left" shrinkToFit="0" vertical="top" wrapText="1"/>
    </xf>
    <xf borderId="1" fillId="16" fontId="1" numFmtId="169" xfId="0" applyAlignment="1" applyBorder="1" applyFont="1" applyNumberFormat="1">
      <alignment horizontal="center"/>
    </xf>
    <xf borderId="13" fillId="16" fontId="1" numFmtId="2" xfId="0" applyAlignment="1" applyBorder="1" applyFont="1" applyNumberFormat="1">
      <alignment horizontal="center" vertical="center"/>
    </xf>
    <xf borderId="13" fillId="16" fontId="1" numFmtId="166" xfId="0" applyAlignment="1" applyBorder="1" applyFont="1" applyNumberFormat="1">
      <alignment horizontal="center" vertical="center"/>
    </xf>
    <xf borderId="1" fillId="16" fontId="1" numFmtId="1" xfId="0" applyAlignment="1" applyBorder="1" applyFont="1" applyNumberFormat="1">
      <alignment horizontal="center"/>
    </xf>
    <xf borderId="4" fillId="17" fontId="1" numFmtId="9" xfId="0" applyAlignment="1" applyBorder="1" applyFill="1" applyFont="1" applyNumberFormat="1">
      <alignment horizontal="center"/>
    </xf>
    <xf borderId="21" fillId="0" fontId="4" numFmtId="0" xfId="0" applyBorder="1" applyFont="1"/>
    <xf borderId="1" fillId="17" fontId="1" numFmtId="164" xfId="0" applyAlignment="1" applyBorder="1" applyFont="1" applyNumberFormat="1">
      <alignment horizontal="center" readingOrder="0"/>
    </xf>
    <xf borderId="13" fillId="15" fontId="8" numFmtId="0" xfId="0" applyAlignment="1" applyBorder="1" applyFont="1">
      <alignment horizontal="center" shrinkToFit="0" wrapText="1"/>
    </xf>
    <xf borderId="4" fillId="15" fontId="8" numFmtId="2" xfId="0" applyAlignment="1" applyBorder="1" applyFont="1" applyNumberFormat="1">
      <alignment horizontal="center" vertical="center"/>
    </xf>
    <xf borderId="12" fillId="16" fontId="1" numFmtId="1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Pt>
            <c:idx val="14"/>
            <c:spPr>
              <a:solidFill>
                <a:schemeClr val="accent3"/>
              </a:solidFill>
            </c:spPr>
          </c:dPt>
          <c:dPt>
            <c:idx val="15"/>
            <c:spPr>
              <a:solidFill>
                <a:schemeClr val="accent4"/>
              </a:solidFill>
            </c:spPr>
          </c:dPt>
          <c:dPt>
            <c:idx val="16"/>
            <c:spPr>
              <a:solidFill>
                <a:schemeClr val="accent5"/>
              </a:solidFill>
            </c:spPr>
          </c:dPt>
          <c:dPt>
            <c:idx val="17"/>
            <c:spPr>
              <a:solidFill>
                <a:schemeClr val="accent6"/>
              </a:solidFill>
            </c:spPr>
          </c:dPt>
          <c:dPt>
            <c:idx val="18"/>
            <c:spPr>
              <a:solidFill>
                <a:schemeClr val="accent1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'Tabela de Frequências'!$D$2:$D$20</c:f>
            </c:strRef>
          </c:cat>
          <c:val>
            <c:numRef>
              <c:f>'Tabela de Frequências'!$F$2:$F$20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'Teste t Médias'!$E$2:$E$102</c:f>
            </c:numRef>
          </c:xVal>
          <c:yVal>
            <c:numRef>
              <c:f>'Teste t Médias'!$F$2:$F$102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70599"/>
        <c:axId val="2020165311"/>
      </c:scatterChart>
      <c:valAx>
        <c:axId val="19707705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0165311"/>
      </c:valAx>
      <c:valAx>
        <c:axId val="2020165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0770599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'Teste Qui² Uma Amostra'!$F$2:$F$51</c:f>
            </c:numRef>
          </c:xVal>
          <c:yVal>
            <c:numRef>
              <c:f>'Teste Qui² Uma Amostra'!$G$2:$G$51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14835"/>
        <c:axId val="2009738544"/>
      </c:scatterChart>
      <c:valAx>
        <c:axId val="12561148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9738544"/>
      </c:valAx>
      <c:valAx>
        <c:axId val="2009738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6114835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'Teste F Variâncias'!$H$2:$H$101</c:f>
            </c:numRef>
          </c:xVal>
          <c:yVal>
            <c:numRef>
              <c:f>'Teste F Variâncias'!$I$2:$I$101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611440"/>
        <c:axId val="1004358946"/>
      </c:scatterChart>
      <c:valAx>
        <c:axId val="6376114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4358946"/>
      </c:valAx>
      <c:valAx>
        <c:axId val="1004358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761144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Binomial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'Distribuição Binomial'!$G$2:$G$22</c:f>
            </c:numRef>
          </c:xVal>
          <c:yVal>
            <c:numRef>
              <c:f>'Distribuição Binomial'!$H$2:$H$22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29911"/>
        <c:axId val="836339966"/>
      </c:scatterChart>
      <c:valAx>
        <c:axId val="10026299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6339966"/>
      </c:valAx>
      <c:valAx>
        <c:axId val="836339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262991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Binomial Negativa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'Distribuição Binomial Negativa'!$G$2:$G$21</c:f>
            </c:numRef>
          </c:xVal>
          <c:yVal>
            <c:numRef>
              <c:f>'Distribuição Binomial Negativa'!$H$2:$H$21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36064"/>
        <c:axId val="351028342"/>
      </c:scatterChart>
      <c:valAx>
        <c:axId val="3140360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1028342"/>
      </c:valAx>
      <c:valAx>
        <c:axId val="351028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403606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Poisson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'Distribuição Poisson'!$E$2:$E$12</c:f>
            </c:numRef>
          </c:xVal>
          <c:yVal>
            <c:numRef>
              <c:f>'Distribuição Poisson'!$F$2:$F$12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48728"/>
        <c:axId val="787234672"/>
      </c:scatterChart>
      <c:valAx>
        <c:axId val="7007487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7234672"/>
      </c:valAx>
      <c:valAx>
        <c:axId val="787234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074872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'Distribuição Normal'!$F$2:$F$102</c:f>
            </c:numRef>
          </c:xVal>
          <c:yVal>
            <c:numRef>
              <c:f>'Distribuição Normal'!$G$2:$G$102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169475"/>
        <c:axId val="744158603"/>
      </c:scatterChart>
      <c:valAx>
        <c:axId val="1277169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4158603"/>
      </c:valAx>
      <c:valAx>
        <c:axId val="744158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7169475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'Distribuição Qui-Quadrado'!$D$2:$D$42</c:f>
            </c:numRef>
          </c:xVal>
          <c:yVal>
            <c:numRef>
              <c:f>'Distribuição Qui-Quadrado'!$E$2:$E$42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25"/>
        <c:axId val="854515524"/>
      </c:scatterChart>
      <c:valAx>
        <c:axId val="1775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4515524"/>
      </c:valAx>
      <c:valAx>
        <c:axId val="854515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525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'Distribuição t Student'!$F$2:$F$102</c:f>
            </c:numRef>
          </c:xVal>
          <c:yVal>
            <c:numRef>
              <c:f>'Distribuição t Student'!$G$2:$G$102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35058"/>
        <c:axId val="1833727627"/>
      </c:scatterChart>
      <c:valAx>
        <c:axId val="17839350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3727627"/>
      </c:valAx>
      <c:valAx>
        <c:axId val="1833727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3935058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'Distribuição F Snedecor'!$F$2:$F$101</c:f>
            </c:numRef>
          </c:xVal>
          <c:yVal>
            <c:numRef>
              <c:f>'Distribuição F Snedecor'!$G$2:$G$101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271590"/>
        <c:axId val="202934468"/>
      </c:scatterChart>
      <c:valAx>
        <c:axId val="11912715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934468"/>
      </c:valAx>
      <c:valAx>
        <c:axId val="202934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1271590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89633348"/>
        <c:axId val="1700839471"/>
      </c:scatterChart>
      <c:valAx>
        <c:axId val="7896333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0839471"/>
      </c:valAx>
      <c:valAx>
        <c:axId val="170083947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8963334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21</xdr:row>
      <xdr:rowOff>142875</xdr:rowOff>
    </xdr:from>
    <xdr:ext cx="7905750" cy="5629275"/>
    <xdr:graphicFrame>
      <xdr:nvGraphicFramePr>
        <xdr:cNvPr id="165071684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209550</xdr:colOff>
      <xdr:row>0</xdr:row>
      <xdr:rowOff>76200</xdr:rowOff>
    </xdr:from>
    <xdr:ext cx="5029200" cy="3457575"/>
    <xdr:graphicFrame>
      <xdr:nvGraphicFramePr>
        <xdr:cNvPr id="2074112252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533400</xdr:colOff>
      <xdr:row>10</xdr:row>
      <xdr:rowOff>19050</xdr:rowOff>
    </xdr:from>
    <xdr:ext cx="38100" cy="1314450"/>
    <xdr:grpSp>
      <xdr:nvGrpSpPr>
        <xdr:cNvPr id="2" name="Shape 2"/>
        <xdr:cNvGrpSpPr/>
      </xdr:nvGrpSpPr>
      <xdr:grpSpPr>
        <a:xfrm>
          <a:off x="5346000" y="3122775"/>
          <a:ext cx="0" cy="1314450"/>
          <a:chOff x="5346000" y="3122775"/>
          <a:chExt cx="0" cy="1314450"/>
        </a:xfrm>
      </xdr:grpSpPr>
      <xdr:cxnSp>
        <xdr:nvCxnSpPr>
          <xdr:cNvPr id="5" name="Shape 5"/>
          <xdr:cNvCxnSpPr/>
        </xdr:nvCxnSpPr>
        <xdr:spPr>
          <a:xfrm>
            <a:off x="5346000" y="3122775"/>
            <a:ext cx="0" cy="131445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571500</xdr:colOff>
      <xdr:row>14</xdr:row>
      <xdr:rowOff>66675</xdr:rowOff>
    </xdr:from>
    <xdr:ext cx="38100" cy="447675"/>
    <xdr:grpSp>
      <xdr:nvGrpSpPr>
        <xdr:cNvPr id="2" name="Shape 2"/>
        <xdr:cNvGrpSpPr/>
      </xdr:nvGrpSpPr>
      <xdr:grpSpPr>
        <a:xfrm>
          <a:off x="5336475" y="3556163"/>
          <a:ext cx="19050" cy="447675"/>
          <a:chOff x="5336475" y="3556163"/>
          <a:chExt cx="19050" cy="447675"/>
        </a:xfrm>
      </xdr:grpSpPr>
      <xdr:cxnSp>
        <xdr:nvCxnSpPr>
          <xdr:cNvPr id="6" name="Shape 6"/>
          <xdr:cNvCxnSpPr/>
        </xdr:nvCxnSpPr>
        <xdr:spPr>
          <a:xfrm>
            <a:off x="5336475" y="3556163"/>
            <a:ext cx="19050" cy="447675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0</xdr:row>
      <xdr:rowOff>180975</xdr:rowOff>
    </xdr:from>
    <xdr:ext cx="5162550" cy="3324225"/>
    <xdr:graphicFrame>
      <xdr:nvGraphicFramePr>
        <xdr:cNvPr id="44400049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400050</xdr:colOff>
      <xdr:row>9</xdr:row>
      <xdr:rowOff>76200</xdr:rowOff>
    </xdr:from>
    <xdr:ext cx="38100" cy="1333500"/>
    <xdr:grpSp>
      <xdr:nvGrpSpPr>
        <xdr:cNvPr id="2" name="Shape 2"/>
        <xdr:cNvGrpSpPr/>
      </xdr:nvGrpSpPr>
      <xdr:grpSpPr>
        <a:xfrm>
          <a:off x="5346000" y="3113250"/>
          <a:ext cx="0" cy="1333500"/>
          <a:chOff x="5346000" y="3113250"/>
          <a:chExt cx="0" cy="1333500"/>
        </a:xfrm>
      </xdr:grpSpPr>
      <xdr:cxnSp>
        <xdr:nvCxnSpPr>
          <xdr:cNvPr id="7" name="Shape 7"/>
          <xdr:cNvCxnSpPr/>
        </xdr:nvCxnSpPr>
        <xdr:spPr>
          <a:xfrm>
            <a:off x="5346000" y="3113250"/>
            <a:ext cx="0" cy="133350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57150</xdr:colOff>
      <xdr:row>0</xdr:row>
      <xdr:rowOff>180975</xdr:rowOff>
    </xdr:from>
    <xdr:ext cx="4914900" cy="2886075"/>
    <xdr:graphicFrame>
      <xdr:nvGraphicFramePr>
        <xdr:cNvPr id="848498787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47625</xdr:colOff>
      <xdr:row>8</xdr:row>
      <xdr:rowOff>19050</xdr:rowOff>
    </xdr:from>
    <xdr:ext cx="38100" cy="1304925"/>
    <xdr:grpSp>
      <xdr:nvGrpSpPr>
        <xdr:cNvPr id="2" name="Shape 2"/>
        <xdr:cNvGrpSpPr/>
      </xdr:nvGrpSpPr>
      <xdr:grpSpPr>
        <a:xfrm>
          <a:off x="5346000" y="3127538"/>
          <a:ext cx="0" cy="1304925"/>
          <a:chOff x="5346000" y="3127538"/>
          <a:chExt cx="0" cy="1304925"/>
        </a:xfrm>
      </xdr:grpSpPr>
      <xdr:cxnSp>
        <xdr:nvCxnSpPr>
          <xdr:cNvPr id="8" name="Shape 8"/>
          <xdr:cNvCxnSpPr/>
        </xdr:nvCxnSpPr>
        <xdr:spPr>
          <a:xfrm>
            <a:off x="5346000" y="3127538"/>
            <a:ext cx="0" cy="1304925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13</xdr:col>
      <xdr:colOff>409575</xdr:colOff>
      <xdr:row>7</xdr:row>
      <xdr:rowOff>38100</xdr:rowOff>
    </xdr:from>
    <xdr:ext cx="609600" cy="1295400"/>
    <xdr:grpSp>
      <xdr:nvGrpSpPr>
        <xdr:cNvPr id="2" name="Shape 2"/>
        <xdr:cNvGrpSpPr/>
      </xdr:nvGrpSpPr>
      <xdr:grpSpPr>
        <a:xfrm>
          <a:off x="5055488" y="3151350"/>
          <a:ext cx="581025" cy="1257300"/>
          <a:chOff x="5055488" y="3151350"/>
          <a:chExt cx="581025" cy="1257300"/>
        </a:xfrm>
      </xdr:grpSpPr>
      <xdr:cxnSp>
        <xdr:nvCxnSpPr>
          <xdr:cNvPr id="9" name="Shape 9"/>
          <xdr:cNvCxnSpPr/>
        </xdr:nvCxnSpPr>
        <xdr:spPr>
          <a:xfrm flipH="1">
            <a:off x="5055488" y="3151350"/>
            <a:ext cx="581025" cy="12573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0</xdr:row>
      <xdr:rowOff>180975</xdr:rowOff>
    </xdr:from>
    <xdr:ext cx="5143500" cy="2886075"/>
    <xdr:graphicFrame>
      <xdr:nvGraphicFramePr>
        <xdr:cNvPr id="1294469882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504825</xdr:colOff>
      <xdr:row>7</xdr:row>
      <xdr:rowOff>38100</xdr:rowOff>
    </xdr:from>
    <xdr:ext cx="38100" cy="1304925"/>
    <xdr:grpSp>
      <xdr:nvGrpSpPr>
        <xdr:cNvPr id="2" name="Shape 2"/>
        <xdr:cNvGrpSpPr/>
      </xdr:nvGrpSpPr>
      <xdr:grpSpPr>
        <a:xfrm>
          <a:off x="5346000" y="3127538"/>
          <a:ext cx="0" cy="1304925"/>
          <a:chOff x="5346000" y="3127538"/>
          <a:chExt cx="0" cy="1304925"/>
        </a:xfrm>
      </xdr:grpSpPr>
      <xdr:cxnSp>
        <xdr:nvCxnSpPr>
          <xdr:cNvPr id="10" name="Shape 10"/>
          <xdr:cNvCxnSpPr/>
        </xdr:nvCxnSpPr>
        <xdr:spPr>
          <a:xfrm>
            <a:off x="5346000" y="3127538"/>
            <a:ext cx="0" cy="1304925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9</xdr:col>
      <xdr:colOff>0</xdr:colOff>
      <xdr:row>7</xdr:row>
      <xdr:rowOff>142875</xdr:rowOff>
    </xdr:from>
    <xdr:ext cx="781050" cy="1200150"/>
    <xdr:grpSp>
      <xdr:nvGrpSpPr>
        <xdr:cNvPr id="2" name="Shape 2"/>
        <xdr:cNvGrpSpPr/>
      </xdr:nvGrpSpPr>
      <xdr:grpSpPr>
        <a:xfrm>
          <a:off x="4974525" y="3198975"/>
          <a:ext cx="742950" cy="1162050"/>
          <a:chOff x="4974525" y="3198975"/>
          <a:chExt cx="742950" cy="1162050"/>
        </a:xfrm>
      </xdr:grpSpPr>
      <xdr:cxnSp>
        <xdr:nvCxnSpPr>
          <xdr:cNvPr id="11" name="Shape 11"/>
          <xdr:cNvCxnSpPr/>
        </xdr:nvCxnSpPr>
        <xdr:spPr>
          <a:xfrm flipH="1">
            <a:off x="4974525" y="3198975"/>
            <a:ext cx="742950" cy="116205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123825</xdr:colOff>
      <xdr:row>0</xdr:row>
      <xdr:rowOff>123825</xdr:rowOff>
    </xdr:from>
    <xdr:ext cx="5114925" cy="3238500"/>
    <xdr:graphicFrame>
      <xdr:nvGraphicFramePr>
        <xdr:cNvPr id="1514906617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504825</xdr:colOff>
      <xdr:row>5</xdr:row>
      <xdr:rowOff>133350</xdr:rowOff>
    </xdr:from>
    <xdr:ext cx="38100" cy="1933575"/>
    <xdr:grpSp>
      <xdr:nvGrpSpPr>
        <xdr:cNvPr id="2" name="Shape 2"/>
        <xdr:cNvGrpSpPr/>
      </xdr:nvGrpSpPr>
      <xdr:grpSpPr>
        <a:xfrm>
          <a:off x="5346000" y="2813213"/>
          <a:ext cx="0" cy="1933575"/>
          <a:chOff x="5346000" y="2813213"/>
          <a:chExt cx="0" cy="1933575"/>
        </a:xfrm>
      </xdr:grpSpPr>
      <xdr:cxnSp>
        <xdr:nvCxnSpPr>
          <xdr:cNvPr id="12" name="Shape 12"/>
          <xdr:cNvCxnSpPr/>
        </xdr:nvCxnSpPr>
        <xdr:spPr>
          <a:xfrm>
            <a:off x="5346000" y="2813213"/>
            <a:ext cx="0" cy="1933575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8</xdr:col>
      <xdr:colOff>257175</xdr:colOff>
      <xdr:row>9</xdr:row>
      <xdr:rowOff>0</xdr:rowOff>
    </xdr:from>
    <xdr:ext cx="333375" cy="1238250"/>
    <xdr:grpSp>
      <xdr:nvGrpSpPr>
        <xdr:cNvPr id="2" name="Shape 2"/>
        <xdr:cNvGrpSpPr/>
      </xdr:nvGrpSpPr>
      <xdr:grpSpPr>
        <a:xfrm>
          <a:off x="5198363" y="3179925"/>
          <a:ext cx="295275" cy="1200150"/>
          <a:chOff x="5198363" y="3179925"/>
          <a:chExt cx="295275" cy="1200150"/>
        </a:xfrm>
      </xdr:grpSpPr>
      <xdr:cxnSp>
        <xdr:nvCxnSpPr>
          <xdr:cNvPr id="13" name="Shape 13"/>
          <xdr:cNvCxnSpPr/>
        </xdr:nvCxnSpPr>
        <xdr:spPr>
          <a:xfrm>
            <a:off x="5198363" y="3179925"/>
            <a:ext cx="295275" cy="120015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57150</xdr:colOff>
      <xdr:row>0</xdr:row>
      <xdr:rowOff>180975</xdr:rowOff>
    </xdr:from>
    <xdr:ext cx="5143500" cy="2886075"/>
    <xdr:graphicFrame>
      <xdr:nvGraphicFramePr>
        <xdr:cNvPr id="57679992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504825</xdr:colOff>
      <xdr:row>8</xdr:row>
      <xdr:rowOff>171450</xdr:rowOff>
    </xdr:from>
    <xdr:ext cx="38100" cy="1323975"/>
    <xdr:grpSp>
      <xdr:nvGrpSpPr>
        <xdr:cNvPr id="2" name="Shape 2"/>
        <xdr:cNvGrpSpPr/>
      </xdr:nvGrpSpPr>
      <xdr:grpSpPr>
        <a:xfrm>
          <a:off x="5346000" y="3118013"/>
          <a:ext cx="0" cy="1323975"/>
          <a:chOff x="5346000" y="3118013"/>
          <a:chExt cx="0" cy="1323975"/>
        </a:xfrm>
      </xdr:grpSpPr>
      <xdr:cxnSp>
        <xdr:nvCxnSpPr>
          <xdr:cNvPr id="14" name="Shape 14"/>
          <xdr:cNvCxnSpPr/>
        </xdr:nvCxnSpPr>
        <xdr:spPr>
          <a:xfrm>
            <a:off x="5346000" y="3118013"/>
            <a:ext cx="0" cy="1323975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485775</xdr:colOff>
      <xdr:row>6</xdr:row>
      <xdr:rowOff>47625</xdr:rowOff>
    </xdr:from>
    <xdr:ext cx="361950" cy="1457325"/>
    <xdr:grpSp>
      <xdr:nvGrpSpPr>
        <xdr:cNvPr id="2" name="Shape 2"/>
        <xdr:cNvGrpSpPr/>
      </xdr:nvGrpSpPr>
      <xdr:grpSpPr>
        <a:xfrm>
          <a:off x="5184075" y="3070388"/>
          <a:ext cx="323850" cy="1419225"/>
          <a:chOff x="5184075" y="3070388"/>
          <a:chExt cx="323850" cy="1419225"/>
        </a:xfrm>
      </xdr:grpSpPr>
      <xdr:cxnSp>
        <xdr:nvCxnSpPr>
          <xdr:cNvPr id="15" name="Shape 15"/>
          <xdr:cNvCxnSpPr/>
        </xdr:nvCxnSpPr>
        <xdr:spPr>
          <a:xfrm flipH="1">
            <a:off x="5184075" y="3070388"/>
            <a:ext cx="323850" cy="1419225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323850</xdr:colOff>
      <xdr:row>0</xdr:row>
      <xdr:rowOff>95250</xdr:rowOff>
    </xdr:from>
    <xdr:ext cx="4381500" cy="2876550"/>
    <xdr:graphicFrame>
      <xdr:nvGraphicFramePr>
        <xdr:cNvPr id="119682695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352425</xdr:colOff>
      <xdr:row>0</xdr:row>
      <xdr:rowOff>95250</xdr:rowOff>
    </xdr:from>
    <xdr:ext cx="4905375" cy="3362325"/>
    <xdr:graphicFrame>
      <xdr:nvGraphicFramePr>
        <xdr:cNvPr id="125916792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0</xdr:row>
      <xdr:rowOff>38100</xdr:rowOff>
    </xdr:from>
    <xdr:ext cx="4400550" cy="2876550"/>
    <xdr:graphicFrame>
      <xdr:nvGraphicFramePr>
        <xdr:cNvPr id="9667472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200025</xdr:colOff>
      <xdr:row>0</xdr:row>
      <xdr:rowOff>85725</xdr:rowOff>
    </xdr:from>
    <xdr:ext cx="5419725" cy="4057650"/>
    <xdr:graphicFrame>
      <xdr:nvGraphicFramePr>
        <xdr:cNvPr id="800176720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428625</xdr:colOff>
      <xdr:row>11</xdr:row>
      <xdr:rowOff>85725</xdr:rowOff>
    </xdr:from>
    <xdr:ext cx="38100" cy="1323975"/>
    <xdr:grpSp>
      <xdr:nvGrpSpPr>
        <xdr:cNvPr id="2" name="Shape 2"/>
        <xdr:cNvGrpSpPr/>
      </xdr:nvGrpSpPr>
      <xdr:grpSpPr>
        <a:xfrm>
          <a:off x="5346000" y="3118013"/>
          <a:ext cx="0" cy="1323975"/>
          <a:chOff x="5346000" y="3118013"/>
          <a:chExt cx="0" cy="1323975"/>
        </a:xfrm>
      </xdr:grpSpPr>
      <xdr:cxnSp>
        <xdr:nvCxnSpPr>
          <xdr:cNvPr id="3" name="Shape 3"/>
          <xdr:cNvCxnSpPr/>
        </xdr:nvCxnSpPr>
        <xdr:spPr>
          <a:xfrm>
            <a:off x="5346000" y="3118013"/>
            <a:ext cx="0" cy="1323975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476250</xdr:colOff>
      <xdr:row>11</xdr:row>
      <xdr:rowOff>95250</xdr:rowOff>
    </xdr:from>
    <xdr:ext cx="38100" cy="1323975"/>
    <xdr:grpSp>
      <xdr:nvGrpSpPr>
        <xdr:cNvPr id="2" name="Shape 2"/>
        <xdr:cNvGrpSpPr/>
      </xdr:nvGrpSpPr>
      <xdr:grpSpPr>
        <a:xfrm>
          <a:off x="5346000" y="3118013"/>
          <a:ext cx="0" cy="1323975"/>
          <a:chOff x="5346000" y="3118013"/>
          <a:chExt cx="0" cy="1323975"/>
        </a:xfrm>
      </xdr:grpSpPr>
      <xdr:cxnSp>
        <xdr:nvCxnSpPr>
          <xdr:cNvPr id="3" name="Shape 3"/>
          <xdr:cNvCxnSpPr/>
        </xdr:nvCxnSpPr>
        <xdr:spPr>
          <a:xfrm>
            <a:off x="5346000" y="3118013"/>
            <a:ext cx="0" cy="1323975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209550</xdr:colOff>
      <xdr:row>0</xdr:row>
      <xdr:rowOff>76200</xdr:rowOff>
    </xdr:from>
    <xdr:ext cx="5029200" cy="3457575"/>
    <xdr:graphicFrame>
      <xdr:nvGraphicFramePr>
        <xdr:cNvPr id="191538595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476250</xdr:colOff>
      <xdr:row>5</xdr:row>
      <xdr:rowOff>66675</xdr:rowOff>
    </xdr:from>
    <xdr:ext cx="38100" cy="2181225"/>
    <xdr:grpSp>
      <xdr:nvGrpSpPr>
        <xdr:cNvPr id="2" name="Shape 2"/>
        <xdr:cNvGrpSpPr/>
      </xdr:nvGrpSpPr>
      <xdr:grpSpPr>
        <a:xfrm>
          <a:off x="5346000" y="2689388"/>
          <a:ext cx="0" cy="2181225"/>
          <a:chOff x="5346000" y="2689388"/>
          <a:chExt cx="0" cy="2181225"/>
        </a:xfrm>
      </xdr:grpSpPr>
      <xdr:cxnSp>
        <xdr:nvCxnSpPr>
          <xdr:cNvPr id="4" name="Shape 4"/>
          <xdr:cNvCxnSpPr/>
        </xdr:nvCxnSpPr>
        <xdr:spPr>
          <a:xfrm>
            <a:off x="5346000" y="2689388"/>
            <a:ext cx="0" cy="2181225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20.71"/>
    <col customWidth="1" min="3" max="3" width="8.71"/>
    <col customWidth="1" min="4" max="8" width="23.71"/>
    <col customWidth="1" min="9" max="26" width="8.71"/>
  </cols>
  <sheetData>
    <row r="1">
      <c r="A1" s="1" t="s">
        <v>0</v>
      </c>
      <c r="B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>
      <c r="A2" s="2">
        <v>1.0</v>
      </c>
      <c r="B2" s="2" t="s">
        <v>6</v>
      </c>
      <c r="D2" s="3" t="s">
        <v>7</v>
      </c>
      <c r="E2" s="3">
        <f t="shared" ref="E2:E20" si="2">+COUNTIF($B:$B,$D2)</f>
        <v>14</v>
      </c>
      <c r="F2" s="4">
        <f t="shared" ref="F2:F20" si="3">+E2/$E$21</f>
        <v>0.04666666667</v>
      </c>
      <c r="G2" s="3">
        <f t="shared" ref="G2:H2" si="1">+E2</f>
        <v>14</v>
      </c>
      <c r="H2" s="4">
        <f t="shared" si="1"/>
        <v>0.04666666667</v>
      </c>
    </row>
    <row r="3">
      <c r="A3" s="2">
        <v>2.0</v>
      </c>
      <c r="B3" s="2" t="s">
        <v>8</v>
      </c>
      <c r="D3" s="3" t="s">
        <v>9</v>
      </c>
      <c r="E3" s="3">
        <f t="shared" si="2"/>
        <v>10</v>
      </c>
      <c r="F3" s="4">
        <f t="shared" si="3"/>
        <v>0.03333333333</v>
      </c>
      <c r="G3" s="3">
        <f t="shared" ref="G3:H3" si="4">+E3+G2</f>
        <v>24</v>
      </c>
      <c r="H3" s="4">
        <f t="shared" si="4"/>
        <v>0.08</v>
      </c>
    </row>
    <row r="4">
      <c r="A4" s="2">
        <v>3.0</v>
      </c>
      <c r="B4" s="2" t="s">
        <v>10</v>
      </c>
      <c r="D4" s="3" t="s">
        <v>11</v>
      </c>
      <c r="E4" s="3">
        <f t="shared" si="2"/>
        <v>10</v>
      </c>
      <c r="F4" s="4">
        <f t="shared" si="3"/>
        <v>0.03333333333</v>
      </c>
      <c r="G4" s="3">
        <f t="shared" ref="G4:H4" si="5">+E4+G3</f>
        <v>34</v>
      </c>
      <c r="H4" s="4">
        <f t="shared" si="5"/>
        <v>0.1133333333</v>
      </c>
    </row>
    <row r="5">
      <c r="A5" s="2">
        <v>4.0</v>
      </c>
      <c r="B5" s="2" t="s">
        <v>12</v>
      </c>
      <c r="D5" s="3" t="s">
        <v>13</v>
      </c>
      <c r="E5" s="3">
        <f t="shared" si="2"/>
        <v>15</v>
      </c>
      <c r="F5" s="4">
        <f t="shared" si="3"/>
        <v>0.05</v>
      </c>
      <c r="G5" s="3">
        <f t="shared" ref="G5:H5" si="6">+E5+G4</f>
        <v>49</v>
      </c>
      <c r="H5" s="4">
        <f t="shared" si="6"/>
        <v>0.1633333333</v>
      </c>
    </row>
    <row r="6">
      <c r="A6" s="2">
        <v>5.0</v>
      </c>
      <c r="B6" s="2" t="s">
        <v>6</v>
      </c>
      <c r="D6" s="3" t="s">
        <v>6</v>
      </c>
      <c r="E6" s="3">
        <f t="shared" si="2"/>
        <v>59</v>
      </c>
      <c r="F6" s="4">
        <f t="shared" si="3"/>
        <v>0.1966666667</v>
      </c>
      <c r="G6" s="3">
        <f t="shared" ref="G6:H6" si="7">+E6+G5</f>
        <v>108</v>
      </c>
      <c r="H6" s="4">
        <f t="shared" si="7"/>
        <v>0.36</v>
      </c>
    </row>
    <row r="7">
      <c r="A7" s="2">
        <v>6.0</v>
      </c>
      <c r="B7" s="2" t="s">
        <v>14</v>
      </c>
      <c r="D7" s="3" t="s">
        <v>15</v>
      </c>
      <c r="E7" s="3">
        <f t="shared" si="2"/>
        <v>9</v>
      </c>
      <c r="F7" s="4">
        <f t="shared" si="3"/>
        <v>0.03</v>
      </c>
      <c r="G7" s="3">
        <f t="shared" ref="G7:H7" si="8">+E7+G6</f>
        <v>117</v>
      </c>
      <c r="H7" s="4">
        <f t="shared" si="8"/>
        <v>0.39</v>
      </c>
    </row>
    <row r="8">
      <c r="A8" s="2">
        <v>7.0</v>
      </c>
      <c r="B8" s="2" t="s">
        <v>6</v>
      </c>
      <c r="D8" s="3" t="s">
        <v>16</v>
      </c>
      <c r="E8" s="3">
        <f t="shared" si="2"/>
        <v>7</v>
      </c>
      <c r="F8" s="4">
        <f t="shared" si="3"/>
        <v>0.02333333333</v>
      </c>
      <c r="G8" s="3">
        <f t="shared" ref="G8:H8" si="9">+E8+G7</f>
        <v>124</v>
      </c>
      <c r="H8" s="4">
        <f t="shared" si="9"/>
        <v>0.4133333333</v>
      </c>
    </row>
    <row r="9">
      <c r="A9" s="2">
        <v>8.0</v>
      </c>
      <c r="B9" s="2" t="s">
        <v>6</v>
      </c>
      <c r="D9" s="3" t="s">
        <v>14</v>
      </c>
      <c r="E9" s="3">
        <f t="shared" si="2"/>
        <v>18</v>
      </c>
      <c r="F9" s="4">
        <f t="shared" si="3"/>
        <v>0.06</v>
      </c>
      <c r="G9" s="3">
        <f t="shared" ref="G9:H9" si="10">+E9+G8</f>
        <v>142</v>
      </c>
      <c r="H9" s="4">
        <f t="shared" si="10"/>
        <v>0.4733333333</v>
      </c>
    </row>
    <row r="10">
      <c r="A10" s="2">
        <v>9.0</v>
      </c>
      <c r="B10" s="2" t="s">
        <v>6</v>
      </c>
      <c r="D10" s="3" t="s">
        <v>17</v>
      </c>
      <c r="E10" s="3">
        <f t="shared" si="2"/>
        <v>8</v>
      </c>
      <c r="F10" s="4">
        <f t="shared" si="3"/>
        <v>0.02666666667</v>
      </c>
      <c r="G10" s="3">
        <f t="shared" ref="G10:H10" si="11">+E10+G9</f>
        <v>150</v>
      </c>
      <c r="H10" s="4">
        <f t="shared" si="11"/>
        <v>0.5</v>
      </c>
    </row>
    <row r="11">
      <c r="A11" s="2">
        <v>10.0</v>
      </c>
      <c r="B11" s="2" t="s">
        <v>12</v>
      </c>
      <c r="D11" s="3" t="s">
        <v>12</v>
      </c>
      <c r="E11" s="3">
        <f t="shared" si="2"/>
        <v>35</v>
      </c>
      <c r="F11" s="4">
        <f t="shared" si="3"/>
        <v>0.1166666667</v>
      </c>
      <c r="G11" s="3">
        <f t="shared" ref="G11:H11" si="12">+E11+G10</f>
        <v>185</v>
      </c>
      <c r="H11" s="4">
        <f t="shared" si="12"/>
        <v>0.6166666667</v>
      </c>
    </row>
    <row r="12">
      <c r="A12" s="2">
        <v>11.0</v>
      </c>
      <c r="B12" s="2" t="s">
        <v>12</v>
      </c>
      <c r="D12" s="3" t="s">
        <v>18</v>
      </c>
      <c r="E12" s="3">
        <f t="shared" si="2"/>
        <v>10</v>
      </c>
      <c r="F12" s="4">
        <f t="shared" si="3"/>
        <v>0.03333333333</v>
      </c>
      <c r="G12" s="3">
        <f t="shared" ref="G12:H12" si="13">+E12+G11</f>
        <v>195</v>
      </c>
      <c r="H12" s="4">
        <f t="shared" si="13"/>
        <v>0.65</v>
      </c>
    </row>
    <row r="13">
      <c r="A13" s="2">
        <v>12.0</v>
      </c>
      <c r="B13" s="2" t="s">
        <v>11</v>
      </c>
      <c r="D13" s="3" t="s">
        <v>19</v>
      </c>
      <c r="E13" s="3">
        <f t="shared" si="2"/>
        <v>19</v>
      </c>
      <c r="F13" s="4">
        <f t="shared" si="3"/>
        <v>0.06333333333</v>
      </c>
      <c r="G13" s="3">
        <f t="shared" ref="G13:H13" si="14">+E13+G12</f>
        <v>214</v>
      </c>
      <c r="H13" s="4">
        <f t="shared" si="14"/>
        <v>0.7133333333</v>
      </c>
    </row>
    <row r="14">
      <c r="A14" s="2">
        <v>13.0</v>
      </c>
      <c r="B14" s="2" t="s">
        <v>6</v>
      </c>
      <c r="D14" s="3" t="s">
        <v>8</v>
      </c>
      <c r="E14" s="3">
        <f t="shared" si="2"/>
        <v>12</v>
      </c>
      <c r="F14" s="4">
        <f t="shared" si="3"/>
        <v>0.04</v>
      </c>
      <c r="G14" s="3">
        <f t="shared" ref="G14:H14" si="15">+E14+G13</f>
        <v>226</v>
      </c>
      <c r="H14" s="4">
        <f t="shared" si="15"/>
        <v>0.7533333333</v>
      </c>
    </row>
    <row r="15">
      <c r="A15" s="2">
        <v>14.0</v>
      </c>
      <c r="B15" s="2" t="s">
        <v>10</v>
      </c>
      <c r="D15" s="3" t="s">
        <v>20</v>
      </c>
      <c r="E15" s="3">
        <f t="shared" si="2"/>
        <v>9</v>
      </c>
      <c r="F15" s="4">
        <f t="shared" si="3"/>
        <v>0.03</v>
      </c>
      <c r="G15" s="3">
        <f t="shared" ref="G15:H15" si="16">+E15+G14</f>
        <v>235</v>
      </c>
      <c r="H15" s="4">
        <f t="shared" si="16"/>
        <v>0.7833333333</v>
      </c>
    </row>
    <row r="16">
      <c r="A16" s="2">
        <v>15.0</v>
      </c>
      <c r="B16" s="2" t="s">
        <v>13</v>
      </c>
      <c r="D16" s="3" t="s">
        <v>10</v>
      </c>
      <c r="E16" s="3">
        <f t="shared" si="2"/>
        <v>16</v>
      </c>
      <c r="F16" s="4">
        <f t="shared" si="3"/>
        <v>0.05333333333</v>
      </c>
      <c r="G16" s="3">
        <f t="shared" ref="G16:H16" si="17">+E16+G15</f>
        <v>251</v>
      </c>
      <c r="H16" s="4">
        <f t="shared" si="17"/>
        <v>0.8366666667</v>
      </c>
    </row>
    <row r="17">
      <c r="A17" s="2">
        <v>16.0</v>
      </c>
      <c r="B17" s="2" t="s">
        <v>21</v>
      </c>
      <c r="D17" s="3" t="s">
        <v>22</v>
      </c>
      <c r="E17" s="3">
        <f t="shared" si="2"/>
        <v>7</v>
      </c>
      <c r="F17" s="4">
        <f t="shared" si="3"/>
        <v>0.02333333333</v>
      </c>
      <c r="G17" s="3">
        <f t="shared" ref="G17:H17" si="18">+E17+G16</f>
        <v>258</v>
      </c>
      <c r="H17" s="4">
        <f t="shared" si="18"/>
        <v>0.86</v>
      </c>
    </row>
    <row r="18">
      <c r="A18" s="2">
        <v>17.0</v>
      </c>
      <c r="B18" s="2" t="s">
        <v>13</v>
      </c>
      <c r="D18" s="3" t="s">
        <v>23</v>
      </c>
      <c r="E18" s="3">
        <f t="shared" si="2"/>
        <v>14</v>
      </c>
      <c r="F18" s="4">
        <f t="shared" si="3"/>
        <v>0.04666666667</v>
      </c>
      <c r="G18" s="3">
        <f t="shared" ref="G18:H18" si="19">+E18+G17</f>
        <v>272</v>
      </c>
      <c r="H18" s="4">
        <f t="shared" si="19"/>
        <v>0.9066666667</v>
      </c>
    </row>
    <row r="19">
      <c r="A19" s="2">
        <v>18.0</v>
      </c>
      <c r="B19" s="2" t="s">
        <v>6</v>
      </c>
      <c r="D19" s="3" t="s">
        <v>21</v>
      </c>
      <c r="E19" s="3">
        <f t="shared" si="2"/>
        <v>11</v>
      </c>
      <c r="F19" s="4">
        <f t="shared" si="3"/>
        <v>0.03666666667</v>
      </c>
      <c r="G19" s="3">
        <f t="shared" ref="G19:H19" si="20">+E19+G18</f>
        <v>283</v>
      </c>
      <c r="H19" s="4">
        <f t="shared" si="20"/>
        <v>0.9433333333</v>
      </c>
    </row>
    <row r="20">
      <c r="A20" s="2">
        <v>19.0</v>
      </c>
      <c r="B20" s="2" t="s">
        <v>12</v>
      </c>
      <c r="D20" s="3" t="s">
        <v>24</v>
      </c>
      <c r="E20" s="3">
        <f t="shared" si="2"/>
        <v>17</v>
      </c>
      <c r="F20" s="4">
        <f t="shared" si="3"/>
        <v>0.05666666667</v>
      </c>
      <c r="G20" s="3">
        <f t="shared" ref="G20:H20" si="21">+E20+G19</f>
        <v>300</v>
      </c>
      <c r="H20" s="4">
        <f t="shared" si="21"/>
        <v>1</v>
      </c>
    </row>
    <row r="21" ht="15.75" customHeight="1">
      <c r="A21" s="2">
        <v>20.0</v>
      </c>
      <c r="B21" s="2" t="s">
        <v>6</v>
      </c>
      <c r="D21" s="5" t="s">
        <v>25</v>
      </c>
      <c r="E21" s="5">
        <f t="shared" ref="E21:F21" si="22">+SUM(E2:E20)</f>
        <v>300</v>
      </c>
      <c r="F21" s="6">
        <f t="shared" si="22"/>
        <v>1</v>
      </c>
      <c r="G21" s="7"/>
      <c r="H21" s="7"/>
    </row>
    <row r="22" ht="15.75" customHeight="1">
      <c r="A22" s="2">
        <v>21.0</v>
      </c>
      <c r="B22" s="2" t="s">
        <v>6</v>
      </c>
    </row>
    <row r="23" ht="15.75" customHeight="1">
      <c r="A23" s="2">
        <v>22.0</v>
      </c>
      <c r="B23" s="2" t="s">
        <v>7</v>
      </c>
    </row>
    <row r="24" ht="15.75" customHeight="1">
      <c r="A24" s="2">
        <v>23.0</v>
      </c>
      <c r="B24" s="2" t="s">
        <v>7</v>
      </c>
    </row>
    <row r="25" ht="15.75" customHeight="1">
      <c r="A25" s="2">
        <v>24.0</v>
      </c>
      <c r="B25" s="2" t="s">
        <v>7</v>
      </c>
    </row>
    <row r="26" ht="15.75" customHeight="1">
      <c r="A26" s="2">
        <v>25.0</v>
      </c>
      <c r="B26" s="2" t="s">
        <v>12</v>
      </c>
    </row>
    <row r="27" ht="15.75" customHeight="1">
      <c r="A27" s="2">
        <v>26.0</v>
      </c>
      <c r="B27" s="2" t="s">
        <v>12</v>
      </c>
    </row>
    <row r="28" ht="15.75" customHeight="1">
      <c r="A28" s="2">
        <v>27.0</v>
      </c>
      <c r="B28" s="2" t="s">
        <v>14</v>
      </c>
    </row>
    <row r="29" ht="15.75" customHeight="1">
      <c r="A29" s="2">
        <v>28.0</v>
      </c>
      <c r="B29" s="2" t="s">
        <v>6</v>
      </c>
    </row>
    <row r="30" ht="15.75" customHeight="1">
      <c r="A30" s="2">
        <v>29.0</v>
      </c>
      <c r="B30" s="2" t="s">
        <v>6</v>
      </c>
    </row>
    <row r="31" ht="15.75" customHeight="1">
      <c r="A31" s="2">
        <v>30.0</v>
      </c>
      <c r="B31" s="2" t="s">
        <v>21</v>
      </c>
    </row>
    <row r="32" ht="15.75" customHeight="1">
      <c r="A32" s="2">
        <v>31.0</v>
      </c>
      <c r="B32" s="2" t="s">
        <v>24</v>
      </c>
    </row>
    <row r="33" ht="15.75" customHeight="1">
      <c r="A33" s="2">
        <v>32.0</v>
      </c>
      <c r="B33" s="2" t="s">
        <v>12</v>
      </c>
    </row>
    <row r="34" ht="15.75" customHeight="1">
      <c r="A34" s="2">
        <v>33.0</v>
      </c>
      <c r="B34" s="2" t="s">
        <v>12</v>
      </c>
    </row>
    <row r="35" ht="15.75" customHeight="1">
      <c r="A35" s="2">
        <v>34.0</v>
      </c>
      <c r="B35" s="2" t="s">
        <v>24</v>
      </c>
    </row>
    <row r="36" ht="15.75" customHeight="1">
      <c r="A36" s="2">
        <v>35.0</v>
      </c>
      <c r="B36" s="2" t="s">
        <v>10</v>
      </c>
    </row>
    <row r="37" ht="15.75" customHeight="1">
      <c r="A37" s="2">
        <v>36.0</v>
      </c>
      <c r="B37" s="2" t="s">
        <v>14</v>
      </c>
    </row>
    <row r="38" ht="15.75" customHeight="1">
      <c r="A38" s="2">
        <v>37.0</v>
      </c>
      <c r="B38" s="2" t="s">
        <v>9</v>
      </c>
    </row>
    <row r="39" ht="15.75" customHeight="1">
      <c r="A39" s="2">
        <v>38.0</v>
      </c>
      <c r="B39" s="2" t="s">
        <v>10</v>
      </c>
    </row>
    <row r="40" ht="15.75" customHeight="1">
      <c r="A40" s="2">
        <v>39.0</v>
      </c>
      <c r="B40" s="2" t="s">
        <v>10</v>
      </c>
    </row>
    <row r="41" ht="15.75" customHeight="1">
      <c r="A41" s="2">
        <v>40.0</v>
      </c>
      <c r="B41" s="2" t="s">
        <v>9</v>
      </c>
    </row>
    <row r="42" ht="15.75" customHeight="1">
      <c r="A42" s="2">
        <v>41.0</v>
      </c>
      <c r="B42" s="2" t="s">
        <v>9</v>
      </c>
    </row>
    <row r="43" ht="15.75" customHeight="1">
      <c r="A43" s="2">
        <v>42.0</v>
      </c>
      <c r="B43" s="2" t="s">
        <v>22</v>
      </c>
    </row>
    <row r="44" ht="15.75" customHeight="1">
      <c r="A44" s="2">
        <v>43.0</v>
      </c>
      <c r="B44" s="2" t="s">
        <v>8</v>
      </c>
    </row>
    <row r="45" ht="15.75" customHeight="1">
      <c r="A45" s="2">
        <v>44.0</v>
      </c>
      <c r="B45" s="2" t="s">
        <v>8</v>
      </c>
    </row>
    <row r="46" ht="15.75" customHeight="1">
      <c r="A46" s="2">
        <v>45.0</v>
      </c>
      <c r="B46" s="2" t="s">
        <v>22</v>
      </c>
    </row>
    <row r="47" ht="15.75" customHeight="1">
      <c r="A47" s="2">
        <v>46.0</v>
      </c>
      <c r="B47" s="2" t="s">
        <v>24</v>
      </c>
    </row>
    <row r="48" ht="15.75" customHeight="1">
      <c r="A48" s="2">
        <v>47.0</v>
      </c>
      <c r="B48" s="2" t="s">
        <v>24</v>
      </c>
    </row>
    <row r="49" ht="15.75" customHeight="1">
      <c r="A49" s="2">
        <v>48.0</v>
      </c>
      <c r="B49" s="2" t="s">
        <v>6</v>
      </c>
    </row>
    <row r="50" ht="15.75" customHeight="1">
      <c r="A50" s="2">
        <v>49.0</v>
      </c>
      <c r="B50" s="2" t="s">
        <v>6</v>
      </c>
    </row>
    <row r="51" ht="15.75" customHeight="1">
      <c r="A51" s="2">
        <v>50.0</v>
      </c>
      <c r="B51" s="2" t="s">
        <v>14</v>
      </c>
    </row>
    <row r="52" ht="15.75" customHeight="1">
      <c r="A52" s="2">
        <v>51.0</v>
      </c>
      <c r="B52" s="2" t="s">
        <v>11</v>
      </c>
    </row>
    <row r="53" ht="15.75" customHeight="1">
      <c r="A53" s="2">
        <v>52.0</v>
      </c>
      <c r="B53" s="2" t="s">
        <v>11</v>
      </c>
    </row>
    <row r="54" ht="15.75" customHeight="1">
      <c r="A54" s="2">
        <v>53.0</v>
      </c>
      <c r="B54" s="2" t="s">
        <v>12</v>
      </c>
    </row>
    <row r="55" ht="15.75" customHeight="1">
      <c r="A55" s="2">
        <v>54.0</v>
      </c>
      <c r="B55" s="2" t="s">
        <v>12</v>
      </c>
    </row>
    <row r="56" ht="15.75" customHeight="1">
      <c r="A56" s="2">
        <v>55.0</v>
      </c>
      <c r="B56" s="2" t="s">
        <v>6</v>
      </c>
    </row>
    <row r="57" ht="15.75" customHeight="1">
      <c r="A57" s="2">
        <v>56.0</v>
      </c>
      <c r="B57" s="2" t="s">
        <v>19</v>
      </c>
    </row>
    <row r="58" ht="15.75" customHeight="1">
      <c r="A58" s="2">
        <v>57.0</v>
      </c>
      <c r="B58" s="2" t="s">
        <v>6</v>
      </c>
    </row>
    <row r="59" ht="15.75" customHeight="1">
      <c r="A59" s="2">
        <v>58.0</v>
      </c>
      <c r="B59" s="2" t="s">
        <v>6</v>
      </c>
    </row>
    <row r="60" ht="15.75" customHeight="1">
      <c r="A60" s="2">
        <v>59.0</v>
      </c>
      <c r="B60" s="2" t="s">
        <v>14</v>
      </c>
    </row>
    <row r="61" ht="15.75" customHeight="1">
      <c r="A61" s="2">
        <v>60.0</v>
      </c>
      <c r="B61" s="2" t="s">
        <v>6</v>
      </c>
    </row>
    <row r="62" ht="15.75" customHeight="1">
      <c r="A62" s="2">
        <v>61.0</v>
      </c>
      <c r="B62" s="2" t="s">
        <v>11</v>
      </c>
    </row>
    <row r="63" ht="15.75" customHeight="1">
      <c r="A63" s="2">
        <v>62.0</v>
      </c>
      <c r="B63" s="2" t="s">
        <v>10</v>
      </c>
    </row>
    <row r="64" ht="15.75" customHeight="1">
      <c r="A64" s="2">
        <v>63.0</v>
      </c>
      <c r="B64" s="2" t="s">
        <v>23</v>
      </c>
    </row>
    <row r="65" ht="15.75" customHeight="1">
      <c r="A65" s="2">
        <v>64.0</v>
      </c>
      <c r="B65" s="2" t="s">
        <v>23</v>
      </c>
    </row>
    <row r="66" ht="15.75" customHeight="1">
      <c r="A66" s="2">
        <v>65.0</v>
      </c>
      <c r="B66" s="2" t="s">
        <v>23</v>
      </c>
    </row>
    <row r="67" ht="15.75" customHeight="1">
      <c r="A67" s="2">
        <v>66.0</v>
      </c>
      <c r="B67" s="2" t="s">
        <v>22</v>
      </c>
    </row>
    <row r="68" ht="15.75" customHeight="1">
      <c r="A68" s="2">
        <v>67.0</v>
      </c>
      <c r="B68" s="2" t="s">
        <v>22</v>
      </c>
    </row>
    <row r="69" ht="15.75" customHeight="1">
      <c r="A69" s="2">
        <v>68.0</v>
      </c>
      <c r="B69" s="2" t="s">
        <v>6</v>
      </c>
    </row>
    <row r="70" ht="15.75" customHeight="1">
      <c r="A70" s="2">
        <v>69.0</v>
      </c>
      <c r="B70" s="2" t="s">
        <v>6</v>
      </c>
    </row>
    <row r="71" ht="15.75" customHeight="1">
      <c r="A71" s="2">
        <v>70.0</v>
      </c>
      <c r="B71" s="2" t="s">
        <v>6</v>
      </c>
    </row>
    <row r="72" ht="15.75" customHeight="1">
      <c r="A72" s="2">
        <v>71.0</v>
      </c>
      <c r="B72" s="2" t="s">
        <v>6</v>
      </c>
    </row>
    <row r="73" ht="15.75" customHeight="1">
      <c r="A73" s="2">
        <v>72.0</v>
      </c>
      <c r="B73" s="2" t="s">
        <v>9</v>
      </c>
    </row>
    <row r="74" ht="15.75" customHeight="1">
      <c r="A74" s="2">
        <v>73.0</v>
      </c>
      <c r="B74" s="2" t="s">
        <v>9</v>
      </c>
    </row>
    <row r="75" ht="15.75" customHeight="1">
      <c r="A75" s="2">
        <v>74.0</v>
      </c>
      <c r="B75" s="2" t="s">
        <v>7</v>
      </c>
    </row>
    <row r="76" ht="15.75" customHeight="1">
      <c r="A76" s="2">
        <v>75.0</v>
      </c>
      <c r="B76" s="2" t="s">
        <v>7</v>
      </c>
    </row>
    <row r="77" ht="15.75" customHeight="1">
      <c r="A77" s="2">
        <v>76.0</v>
      </c>
      <c r="B77" s="2" t="s">
        <v>10</v>
      </c>
    </row>
    <row r="78" ht="15.75" customHeight="1">
      <c r="A78" s="2">
        <v>77.0</v>
      </c>
      <c r="B78" s="2" t="s">
        <v>10</v>
      </c>
    </row>
    <row r="79" ht="15.75" customHeight="1">
      <c r="A79" s="2">
        <v>78.0</v>
      </c>
      <c r="B79" s="2" t="s">
        <v>10</v>
      </c>
    </row>
    <row r="80" ht="15.75" customHeight="1">
      <c r="A80" s="2">
        <v>79.0</v>
      </c>
      <c r="B80" s="2" t="s">
        <v>23</v>
      </c>
    </row>
    <row r="81" ht="15.75" customHeight="1">
      <c r="A81" s="2">
        <v>80.0</v>
      </c>
      <c r="B81" s="2" t="s">
        <v>9</v>
      </c>
    </row>
    <row r="82" ht="15.75" customHeight="1">
      <c r="A82" s="2">
        <v>81.0</v>
      </c>
      <c r="B82" s="2" t="s">
        <v>9</v>
      </c>
    </row>
    <row r="83" ht="15.75" customHeight="1">
      <c r="A83" s="2">
        <v>82.0</v>
      </c>
      <c r="B83" s="2" t="s">
        <v>12</v>
      </c>
    </row>
    <row r="84" ht="15.75" customHeight="1">
      <c r="A84" s="2">
        <v>83.0</v>
      </c>
      <c r="B84" s="2" t="s">
        <v>12</v>
      </c>
    </row>
    <row r="85" ht="15.75" customHeight="1">
      <c r="A85" s="2">
        <v>84.0</v>
      </c>
      <c r="B85" s="2" t="s">
        <v>6</v>
      </c>
    </row>
    <row r="86" ht="15.75" customHeight="1">
      <c r="A86" s="2">
        <v>85.0</v>
      </c>
      <c r="B86" s="2" t="s">
        <v>6</v>
      </c>
    </row>
    <row r="87" ht="15.75" customHeight="1">
      <c r="A87" s="2">
        <v>86.0</v>
      </c>
      <c r="B87" s="2" t="s">
        <v>6</v>
      </c>
    </row>
    <row r="88" ht="15.75" customHeight="1">
      <c r="A88" s="2">
        <v>87.0</v>
      </c>
      <c r="B88" s="2" t="s">
        <v>11</v>
      </c>
    </row>
    <row r="89" ht="15.75" customHeight="1">
      <c r="A89" s="2">
        <v>88.0</v>
      </c>
      <c r="B89" s="2" t="s">
        <v>11</v>
      </c>
    </row>
    <row r="90" ht="15.75" customHeight="1">
      <c r="A90" s="2">
        <v>89.0</v>
      </c>
      <c r="B90" s="2" t="s">
        <v>23</v>
      </c>
    </row>
    <row r="91" ht="15.75" customHeight="1">
      <c r="A91" s="2">
        <v>90.0</v>
      </c>
      <c r="B91" s="2" t="s">
        <v>23</v>
      </c>
    </row>
    <row r="92" ht="15.75" customHeight="1">
      <c r="A92" s="2">
        <v>91.0</v>
      </c>
      <c r="B92" s="2" t="s">
        <v>17</v>
      </c>
    </row>
    <row r="93" ht="15.75" customHeight="1">
      <c r="A93" s="2">
        <v>92.0</v>
      </c>
      <c r="B93" s="2" t="s">
        <v>17</v>
      </c>
    </row>
    <row r="94" ht="15.75" customHeight="1">
      <c r="A94" s="2">
        <v>93.0</v>
      </c>
      <c r="B94" s="2" t="s">
        <v>17</v>
      </c>
    </row>
    <row r="95" ht="15.75" customHeight="1">
      <c r="A95" s="2">
        <v>94.0</v>
      </c>
      <c r="B95" s="2" t="s">
        <v>17</v>
      </c>
    </row>
    <row r="96" ht="15.75" customHeight="1">
      <c r="A96" s="2">
        <v>95.0</v>
      </c>
      <c r="B96" s="2" t="s">
        <v>14</v>
      </c>
    </row>
    <row r="97" ht="15.75" customHeight="1">
      <c r="A97" s="2">
        <v>96.0</v>
      </c>
      <c r="B97" s="2" t="s">
        <v>14</v>
      </c>
    </row>
    <row r="98" ht="15.75" customHeight="1">
      <c r="A98" s="2">
        <v>97.0</v>
      </c>
      <c r="B98" s="2" t="s">
        <v>14</v>
      </c>
    </row>
    <row r="99" ht="15.75" customHeight="1">
      <c r="A99" s="2">
        <v>98.0</v>
      </c>
      <c r="B99" s="2" t="s">
        <v>19</v>
      </c>
    </row>
    <row r="100" ht="15.75" customHeight="1">
      <c r="A100" s="2">
        <v>99.0</v>
      </c>
      <c r="B100" s="2" t="s">
        <v>19</v>
      </c>
    </row>
    <row r="101" ht="15.75" customHeight="1">
      <c r="A101" s="2">
        <v>100.0</v>
      </c>
      <c r="B101" s="2" t="s">
        <v>19</v>
      </c>
    </row>
    <row r="102" ht="15.75" customHeight="1">
      <c r="A102" s="2">
        <v>101.0</v>
      </c>
      <c r="B102" s="2" t="s">
        <v>19</v>
      </c>
    </row>
    <row r="103" ht="15.75" customHeight="1">
      <c r="A103" s="2">
        <v>102.0</v>
      </c>
      <c r="B103" s="2" t="s">
        <v>19</v>
      </c>
    </row>
    <row r="104" ht="15.75" customHeight="1">
      <c r="A104" s="2">
        <v>103.0</v>
      </c>
      <c r="B104" s="2" t="s">
        <v>18</v>
      </c>
    </row>
    <row r="105" ht="15.75" customHeight="1">
      <c r="A105" s="2">
        <v>104.0</v>
      </c>
      <c r="B105" s="2" t="s">
        <v>19</v>
      </c>
    </row>
    <row r="106" ht="15.75" customHeight="1">
      <c r="A106" s="2">
        <v>105.0</v>
      </c>
      <c r="B106" s="2" t="s">
        <v>19</v>
      </c>
    </row>
    <row r="107" ht="15.75" customHeight="1">
      <c r="A107" s="2">
        <v>106.0</v>
      </c>
      <c r="B107" s="2" t="s">
        <v>6</v>
      </c>
    </row>
    <row r="108" ht="15.75" customHeight="1">
      <c r="A108" s="2">
        <v>107.0</v>
      </c>
      <c r="B108" s="2" t="s">
        <v>12</v>
      </c>
    </row>
    <row r="109" ht="15.75" customHeight="1">
      <c r="A109" s="2">
        <v>108.0</v>
      </c>
      <c r="B109" s="2" t="s">
        <v>12</v>
      </c>
    </row>
    <row r="110" ht="15.75" customHeight="1">
      <c r="A110" s="2">
        <v>109.0</v>
      </c>
      <c r="B110" s="2" t="s">
        <v>20</v>
      </c>
    </row>
    <row r="111" ht="15.75" customHeight="1">
      <c r="A111" s="2">
        <v>110.0</v>
      </c>
      <c r="B111" s="2" t="s">
        <v>20</v>
      </c>
    </row>
    <row r="112" ht="15.75" customHeight="1">
      <c r="A112" s="2">
        <v>111.0</v>
      </c>
      <c r="B112" s="2" t="s">
        <v>8</v>
      </c>
    </row>
    <row r="113" ht="15.75" customHeight="1">
      <c r="A113" s="2">
        <v>112.0</v>
      </c>
      <c r="B113" s="2" t="s">
        <v>8</v>
      </c>
    </row>
    <row r="114" ht="15.75" customHeight="1">
      <c r="A114" s="2">
        <v>113.0</v>
      </c>
      <c r="B114" s="2" t="s">
        <v>15</v>
      </c>
    </row>
    <row r="115" ht="15.75" customHeight="1">
      <c r="A115" s="2">
        <v>114.0</v>
      </c>
      <c r="B115" s="2" t="s">
        <v>22</v>
      </c>
    </row>
    <row r="116" ht="15.75" customHeight="1">
      <c r="A116" s="2">
        <v>115.0</v>
      </c>
      <c r="B116" s="2" t="s">
        <v>22</v>
      </c>
    </row>
    <row r="117" ht="15.75" customHeight="1">
      <c r="A117" s="2">
        <v>116.0</v>
      </c>
      <c r="B117" s="2" t="s">
        <v>22</v>
      </c>
    </row>
    <row r="118" ht="15.75" customHeight="1">
      <c r="A118" s="2">
        <v>117.0</v>
      </c>
      <c r="B118" s="2" t="s">
        <v>6</v>
      </c>
    </row>
    <row r="119" ht="15.75" customHeight="1">
      <c r="A119" s="2">
        <v>118.0</v>
      </c>
      <c r="B119" s="2" t="s">
        <v>6</v>
      </c>
    </row>
    <row r="120" ht="15.75" customHeight="1">
      <c r="A120" s="2">
        <v>119.0</v>
      </c>
      <c r="B120" s="2" t="s">
        <v>23</v>
      </c>
    </row>
    <row r="121" ht="15.75" customHeight="1">
      <c r="A121" s="2">
        <v>120.0</v>
      </c>
      <c r="B121" s="2" t="s">
        <v>6</v>
      </c>
    </row>
    <row r="122" ht="15.75" customHeight="1">
      <c r="A122" s="2">
        <v>121.0</v>
      </c>
      <c r="B122" s="2" t="s">
        <v>12</v>
      </c>
    </row>
    <row r="123" ht="15.75" customHeight="1">
      <c r="A123" s="2">
        <v>122.0</v>
      </c>
      <c r="B123" s="2" t="s">
        <v>12</v>
      </c>
    </row>
    <row r="124" ht="15.75" customHeight="1">
      <c r="A124" s="2">
        <v>123.0</v>
      </c>
      <c r="B124" s="2" t="s">
        <v>12</v>
      </c>
    </row>
    <row r="125" ht="15.75" customHeight="1">
      <c r="A125" s="2">
        <v>124.0</v>
      </c>
      <c r="B125" s="2" t="s">
        <v>8</v>
      </c>
    </row>
    <row r="126" ht="15.75" customHeight="1">
      <c r="A126" s="2">
        <v>125.0</v>
      </c>
      <c r="B126" s="2" t="s">
        <v>6</v>
      </c>
    </row>
    <row r="127" ht="15.75" customHeight="1">
      <c r="A127" s="2">
        <v>126.0</v>
      </c>
      <c r="B127" s="2" t="s">
        <v>8</v>
      </c>
    </row>
    <row r="128" ht="15.75" customHeight="1">
      <c r="A128" s="2">
        <v>127.0</v>
      </c>
      <c r="B128" s="2" t="s">
        <v>23</v>
      </c>
    </row>
    <row r="129" ht="15.75" customHeight="1">
      <c r="A129" s="2">
        <v>128.0</v>
      </c>
      <c r="B129" s="2" t="s">
        <v>23</v>
      </c>
    </row>
    <row r="130" ht="15.75" customHeight="1">
      <c r="A130" s="2">
        <v>129.0</v>
      </c>
      <c r="B130" s="2" t="s">
        <v>23</v>
      </c>
    </row>
    <row r="131" ht="15.75" customHeight="1">
      <c r="A131" s="2">
        <v>130.0</v>
      </c>
      <c r="B131" s="2" t="s">
        <v>15</v>
      </c>
    </row>
    <row r="132" ht="15.75" customHeight="1">
      <c r="A132" s="2">
        <v>131.0</v>
      </c>
      <c r="B132" s="2" t="s">
        <v>15</v>
      </c>
    </row>
    <row r="133" ht="15.75" customHeight="1">
      <c r="A133" s="2">
        <v>132.0</v>
      </c>
      <c r="B133" s="2" t="s">
        <v>15</v>
      </c>
    </row>
    <row r="134" ht="15.75" customHeight="1">
      <c r="A134" s="2">
        <v>133.0</v>
      </c>
      <c r="B134" s="2" t="s">
        <v>24</v>
      </c>
    </row>
    <row r="135" ht="15.75" customHeight="1">
      <c r="A135" s="2">
        <v>134.0</v>
      </c>
      <c r="B135" s="2" t="s">
        <v>24</v>
      </c>
    </row>
    <row r="136" ht="15.75" customHeight="1">
      <c r="A136" s="2">
        <v>135.0</v>
      </c>
      <c r="B136" s="2" t="s">
        <v>14</v>
      </c>
    </row>
    <row r="137" ht="15.75" customHeight="1">
      <c r="A137" s="2">
        <v>136.0</v>
      </c>
      <c r="B137" s="2" t="s">
        <v>12</v>
      </c>
    </row>
    <row r="138" ht="15.75" customHeight="1">
      <c r="A138" s="2">
        <v>137.0</v>
      </c>
      <c r="B138" s="2" t="s">
        <v>6</v>
      </c>
    </row>
    <row r="139" ht="15.75" customHeight="1">
      <c r="A139" s="2">
        <v>138.0</v>
      </c>
      <c r="B139" s="2" t="s">
        <v>6</v>
      </c>
    </row>
    <row r="140" ht="15.75" customHeight="1">
      <c r="A140" s="2">
        <v>139.0</v>
      </c>
      <c r="B140" s="2" t="s">
        <v>6</v>
      </c>
    </row>
    <row r="141" ht="15.75" customHeight="1">
      <c r="A141" s="2">
        <v>140.0</v>
      </c>
      <c r="B141" s="2" t="s">
        <v>6</v>
      </c>
    </row>
    <row r="142" ht="15.75" customHeight="1">
      <c r="A142" s="2">
        <v>141.0</v>
      </c>
      <c r="B142" s="2" t="s">
        <v>14</v>
      </c>
    </row>
    <row r="143" ht="15.75" customHeight="1">
      <c r="A143" s="2">
        <v>142.0</v>
      </c>
      <c r="B143" s="2" t="s">
        <v>14</v>
      </c>
    </row>
    <row r="144" ht="15.75" customHeight="1">
      <c r="A144" s="2">
        <v>143.0</v>
      </c>
      <c r="B144" s="2" t="s">
        <v>12</v>
      </c>
    </row>
    <row r="145" ht="15.75" customHeight="1">
      <c r="A145" s="2">
        <v>144.0</v>
      </c>
      <c r="B145" s="2" t="s">
        <v>21</v>
      </c>
    </row>
    <row r="146" ht="15.75" customHeight="1">
      <c r="A146" s="2">
        <v>145.0</v>
      </c>
      <c r="B146" s="2" t="s">
        <v>6</v>
      </c>
    </row>
    <row r="147" ht="15.75" customHeight="1">
      <c r="A147" s="2">
        <v>146.0</v>
      </c>
      <c r="B147" s="2" t="s">
        <v>6</v>
      </c>
    </row>
    <row r="148" ht="15.75" customHeight="1">
      <c r="A148" s="2">
        <v>147.0</v>
      </c>
      <c r="B148" s="2" t="s">
        <v>6</v>
      </c>
    </row>
    <row r="149" ht="15.75" customHeight="1">
      <c r="A149" s="2">
        <v>148.0</v>
      </c>
      <c r="B149" s="2" t="s">
        <v>12</v>
      </c>
    </row>
    <row r="150" ht="15.75" customHeight="1">
      <c r="A150" s="2">
        <v>149.0</v>
      </c>
      <c r="B150" s="2" t="s">
        <v>6</v>
      </c>
    </row>
    <row r="151" ht="15.75" customHeight="1">
      <c r="A151" s="2">
        <v>150.0</v>
      </c>
      <c r="B151" s="2" t="s">
        <v>18</v>
      </c>
    </row>
    <row r="152" ht="15.75" customHeight="1">
      <c r="A152" s="2">
        <v>151.0</v>
      </c>
      <c r="B152" s="2" t="s">
        <v>18</v>
      </c>
    </row>
    <row r="153" ht="15.75" customHeight="1">
      <c r="A153" s="2">
        <v>152.0</v>
      </c>
      <c r="B153" s="2" t="s">
        <v>7</v>
      </c>
    </row>
    <row r="154" ht="15.75" customHeight="1">
      <c r="A154" s="2">
        <v>153.0</v>
      </c>
      <c r="B154" s="2" t="s">
        <v>7</v>
      </c>
    </row>
    <row r="155" ht="15.75" customHeight="1">
      <c r="A155" s="2">
        <v>154.0</v>
      </c>
      <c r="B155" s="2" t="s">
        <v>12</v>
      </c>
    </row>
    <row r="156" ht="15.75" customHeight="1">
      <c r="A156" s="2">
        <v>155.0</v>
      </c>
      <c r="B156" s="2" t="s">
        <v>13</v>
      </c>
    </row>
    <row r="157" ht="15.75" customHeight="1">
      <c r="A157" s="2">
        <v>156.0</v>
      </c>
      <c r="B157" s="2" t="s">
        <v>13</v>
      </c>
    </row>
    <row r="158" ht="15.75" customHeight="1">
      <c r="A158" s="2">
        <v>157.0</v>
      </c>
      <c r="B158" s="2" t="s">
        <v>10</v>
      </c>
    </row>
    <row r="159" ht="15.75" customHeight="1">
      <c r="A159" s="2">
        <v>158.0</v>
      </c>
      <c r="B159" s="2" t="s">
        <v>10</v>
      </c>
    </row>
    <row r="160" ht="15.75" customHeight="1">
      <c r="A160" s="2">
        <v>159.0</v>
      </c>
      <c r="B160" s="2" t="s">
        <v>13</v>
      </c>
    </row>
    <row r="161" ht="15.75" customHeight="1">
      <c r="A161" s="2">
        <v>160.0</v>
      </c>
      <c r="B161" s="2" t="s">
        <v>13</v>
      </c>
    </row>
    <row r="162" ht="15.75" customHeight="1">
      <c r="A162" s="2">
        <v>161.0</v>
      </c>
      <c r="B162" s="2" t="s">
        <v>12</v>
      </c>
    </row>
    <row r="163" ht="15.75" customHeight="1">
      <c r="A163" s="2">
        <v>162.0</v>
      </c>
      <c r="B163" s="2" t="s">
        <v>17</v>
      </c>
    </row>
    <row r="164" ht="15.75" customHeight="1">
      <c r="A164" s="2">
        <v>163.0</v>
      </c>
      <c r="B164" s="2" t="s">
        <v>17</v>
      </c>
    </row>
    <row r="165" ht="15.75" customHeight="1">
      <c r="A165" s="2">
        <v>164.0</v>
      </c>
      <c r="B165" s="2" t="s">
        <v>24</v>
      </c>
    </row>
    <row r="166" ht="15.75" customHeight="1">
      <c r="A166" s="2">
        <v>165.0</v>
      </c>
      <c r="B166" s="2" t="s">
        <v>24</v>
      </c>
    </row>
    <row r="167" ht="15.75" customHeight="1">
      <c r="A167" s="2">
        <v>166.0</v>
      </c>
      <c r="B167" s="2" t="s">
        <v>18</v>
      </c>
    </row>
    <row r="168" ht="15.75" customHeight="1">
      <c r="A168" s="2">
        <v>167.0</v>
      </c>
      <c r="B168" s="2" t="s">
        <v>24</v>
      </c>
    </row>
    <row r="169" ht="15.75" customHeight="1">
      <c r="A169" s="2">
        <v>168.0</v>
      </c>
      <c r="B169" s="2" t="s">
        <v>6</v>
      </c>
    </row>
    <row r="170" ht="15.75" customHeight="1">
      <c r="A170" s="2">
        <v>169.0</v>
      </c>
      <c r="B170" s="2" t="s">
        <v>16</v>
      </c>
    </row>
    <row r="171" ht="15.75" customHeight="1">
      <c r="A171" s="2">
        <v>170.0</v>
      </c>
      <c r="B171" s="2" t="s">
        <v>16</v>
      </c>
    </row>
    <row r="172" ht="15.75" customHeight="1">
      <c r="A172" s="2">
        <v>171.0</v>
      </c>
      <c r="B172" s="2" t="s">
        <v>23</v>
      </c>
    </row>
    <row r="173" ht="15.75" customHeight="1">
      <c r="A173" s="2">
        <v>172.0</v>
      </c>
      <c r="B173" s="2" t="s">
        <v>23</v>
      </c>
    </row>
    <row r="174" ht="15.75" customHeight="1">
      <c r="A174" s="2">
        <v>173.0</v>
      </c>
      <c r="B174" s="2" t="s">
        <v>14</v>
      </c>
    </row>
    <row r="175" ht="15.75" customHeight="1">
      <c r="A175" s="2">
        <v>174.0</v>
      </c>
      <c r="B175" s="2" t="s">
        <v>14</v>
      </c>
    </row>
    <row r="176" ht="15.75" customHeight="1">
      <c r="A176" s="2">
        <v>175.0</v>
      </c>
      <c r="B176" s="2" t="s">
        <v>13</v>
      </c>
    </row>
    <row r="177" ht="15.75" customHeight="1">
      <c r="A177" s="2">
        <v>176.0</v>
      </c>
      <c r="B177" s="2" t="s">
        <v>19</v>
      </c>
    </row>
    <row r="178" ht="15.75" customHeight="1">
      <c r="A178" s="2">
        <v>177.0</v>
      </c>
      <c r="B178" s="2" t="s">
        <v>19</v>
      </c>
    </row>
    <row r="179" ht="15.75" customHeight="1">
      <c r="A179" s="2">
        <v>178.0</v>
      </c>
      <c r="B179" s="2" t="s">
        <v>16</v>
      </c>
    </row>
    <row r="180" ht="15.75" customHeight="1">
      <c r="A180" s="2">
        <v>179.0</v>
      </c>
      <c r="B180" s="2" t="s">
        <v>7</v>
      </c>
    </row>
    <row r="181" ht="15.75" customHeight="1">
      <c r="A181" s="2">
        <v>180.0</v>
      </c>
      <c r="B181" s="2" t="s">
        <v>7</v>
      </c>
    </row>
    <row r="182" ht="15.75" customHeight="1">
      <c r="A182" s="2">
        <v>181.0</v>
      </c>
      <c r="B182" s="2" t="s">
        <v>7</v>
      </c>
    </row>
    <row r="183" ht="15.75" customHeight="1">
      <c r="A183" s="2">
        <v>182.0</v>
      </c>
      <c r="B183" s="2" t="s">
        <v>11</v>
      </c>
    </row>
    <row r="184" ht="15.75" customHeight="1">
      <c r="A184" s="2">
        <v>183.0</v>
      </c>
      <c r="B184" s="2" t="s">
        <v>24</v>
      </c>
    </row>
    <row r="185" ht="15.75" customHeight="1">
      <c r="A185" s="2">
        <v>184.0</v>
      </c>
      <c r="B185" s="2" t="s">
        <v>15</v>
      </c>
    </row>
    <row r="186" ht="15.75" customHeight="1">
      <c r="A186" s="2">
        <v>185.0</v>
      </c>
      <c r="B186" s="2" t="s">
        <v>10</v>
      </c>
    </row>
    <row r="187" ht="15.75" customHeight="1">
      <c r="A187" s="2">
        <v>186.0</v>
      </c>
      <c r="B187" s="2" t="s">
        <v>10</v>
      </c>
    </row>
    <row r="188" ht="15.75" customHeight="1">
      <c r="A188" s="2">
        <v>187.0</v>
      </c>
      <c r="B188" s="2" t="s">
        <v>19</v>
      </c>
    </row>
    <row r="189" ht="15.75" customHeight="1">
      <c r="A189" s="2">
        <v>188.0</v>
      </c>
      <c r="B189" s="2" t="s">
        <v>19</v>
      </c>
    </row>
    <row r="190" ht="15.75" customHeight="1">
      <c r="A190" s="2">
        <v>189.0</v>
      </c>
      <c r="B190" s="2" t="s">
        <v>20</v>
      </c>
    </row>
    <row r="191" ht="15.75" customHeight="1">
      <c r="A191" s="2">
        <v>190.0</v>
      </c>
      <c r="B191" s="2" t="s">
        <v>20</v>
      </c>
    </row>
    <row r="192" ht="15.75" customHeight="1">
      <c r="A192" s="2">
        <v>191.0</v>
      </c>
      <c r="B192" s="2" t="s">
        <v>24</v>
      </c>
    </row>
    <row r="193" ht="15.75" customHeight="1">
      <c r="A193" s="2">
        <v>192.0</v>
      </c>
      <c r="B193" s="2" t="s">
        <v>24</v>
      </c>
    </row>
    <row r="194" ht="15.75" customHeight="1">
      <c r="A194" s="2">
        <v>193.0</v>
      </c>
      <c r="B194" s="2" t="s">
        <v>12</v>
      </c>
    </row>
    <row r="195" ht="15.75" customHeight="1">
      <c r="A195" s="2">
        <v>194.0</v>
      </c>
      <c r="B195" s="2" t="s">
        <v>12</v>
      </c>
    </row>
    <row r="196" ht="15.75" customHeight="1">
      <c r="A196" s="2">
        <v>195.0</v>
      </c>
      <c r="B196" s="2" t="s">
        <v>15</v>
      </c>
    </row>
    <row r="197" ht="15.75" customHeight="1">
      <c r="A197" s="2">
        <v>196.0</v>
      </c>
      <c r="B197" s="2" t="s">
        <v>18</v>
      </c>
    </row>
    <row r="198" ht="15.75" customHeight="1">
      <c r="A198" s="2">
        <v>197.0</v>
      </c>
      <c r="B198" s="2" t="s">
        <v>18</v>
      </c>
    </row>
    <row r="199" ht="15.75" customHeight="1">
      <c r="A199" s="2">
        <v>198.0</v>
      </c>
      <c r="B199" s="2" t="s">
        <v>16</v>
      </c>
    </row>
    <row r="200" ht="15.75" customHeight="1">
      <c r="A200" s="2">
        <v>199.0</v>
      </c>
      <c r="B200" s="2" t="s">
        <v>16</v>
      </c>
    </row>
    <row r="201" ht="15.75" customHeight="1">
      <c r="A201" s="2">
        <v>200.0</v>
      </c>
      <c r="B201" s="2" t="s">
        <v>21</v>
      </c>
    </row>
    <row r="202" ht="15.75" customHeight="1">
      <c r="A202" s="2">
        <v>201.0</v>
      </c>
      <c r="B202" s="2" t="s">
        <v>23</v>
      </c>
    </row>
    <row r="203" ht="15.75" customHeight="1">
      <c r="A203" s="2">
        <v>202.0</v>
      </c>
      <c r="B203" s="2" t="s">
        <v>24</v>
      </c>
    </row>
    <row r="204" ht="15.75" customHeight="1">
      <c r="A204" s="2">
        <v>203.0</v>
      </c>
      <c r="B204" s="2" t="s">
        <v>7</v>
      </c>
    </row>
    <row r="205" ht="15.75" customHeight="1">
      <c r="A205" s="2">
        <v>204.0</v>
      </c>
      <c r="B205" s="2" t="s">
        <v>7</v>
      </c>
    </row>
    <row r="206" ht="15.75" customHeight="1">
      <c r="A206" s="2">
        <v>205.0</v>
      </c>
      <c r="B206" s="2" t="s">
        <v>20</v>
      </c>
    </row>
    <row r="207" ht="15.75" customHeight="1">
      <c r="A207" s="2">
        <v>206.0</v>
      </c>
      <c r="B207" s="2" t="s">
        <v>10</v>
      </c>
    </row>
    <row r="208" ht="15.75" customHeight="1">
      <c r="A208" s="2">
        <v>207.0</v>
      </c>
      <c r="B208" s="2" t="s">
        <v>10</v>
      </c>
    </row>
    <row r="209" ht="15.75" customHeight="1">
      <c r="A209" s="2">
        <v>208.0</v>
      </c>
      <c r="B209" s="2" t="s">
        <v>9</v>
      </c>
    </row>
    <row r="210" ht="15.75" customHeight="1">
      <c r="A210" s="2">
        <v>209.0</v>
      </c>
      <c r="B210" s="2" t="s">
        <v>9</v>
      </c>
    </row>
    <row r="211" ht="15.75" customHeight="1">
      <c r="A211" s="2">
        <v>210.0</v>
      </c>
      <c r="B211" s="2" t="s">
        <v>20</v>
      </c>
    </row>
    <row r="212" ht="15.75" customHeight="1">
      <c r="A212" s="2">
        <v>211.0</v>
      </c>
      <c r="B212" s="2" t="s">
        <v>24</v>
      </c>
    </row>
    <row r="213" ht="15.75" customHeight="1">
      <c r="A213" s="2">
        <v>212.0</v>
      </c>
      <c r="B213" s="2" t="s">
        <v>21</v>
      </c>
    </row>
    <row r="214" ht="15.75" customHeight="1">
      <c r="A214" s="2">
        <v>213.0</v>
      </c>
      <c r="B214" s="2" t="s">
        <v>20</v>
      </c>
    </row>
    <row r="215" ht="15.75" customHeight="1">
      <c r="A215" s="2">
        <v>214.0</v>
      </c>
      <c r="B215" s="2" t="s">
        <v>20</v>
      </c>
    </row>
    <row r="216" ht="15.75" customHeight="1">
      <c r="A216" s="2">
        <v>215.0</v>
      </c>
      <c r="B216" s="2" t="s">
        <v>13</v>
      </c>
    </row>
    <row r="217" ht="15.75" customHeight="1">
      <c r="A217" s="2">
        <v>216.0</v>
      </c>
      <c r="B217" s="2" t="s">
        <v>9</v>
      </c>
    </row>
    <row r="218" ht="15.75" customHeight="1">
      <c r="A218" s="2">
        <v>217.0</v>
      </c>
      <c r="B218" s="2" t="s">
        <v>13</v>
      </c>
    </row>
    <row r="219" ht="15.75" customHeight="1">
      <c r="A219" s="2">
        <v>218.0</v>
      </c>
      <c r="B219" s="2" t="s">
        <v>13</v>
      </c>
    </row>
    <row r="220" ht="15.75" customHeight="1">
      <c r="A220" s="2">
        <v>219.0</v>
      </c>
      <c r="B220" s="2" t="s">
        <v>21</v>
      </c>
    </row>
    <row r="221" ht="15.75" customHeight="1">
      <c r="A221" s="2">
        <v>220.0</v>
      </c>
      <c r="B221" s="2" t="s">
        <v>12</v>
      </c>
    </row>
    <row r="222" ht="15.75" customHeight="1">
      <c r="A222" s="2">
        <v>221.0</v>
      </c>
      <c r="B222" s="2" t="s">
        <v>12</v>
      </c>
    </row>
    <row r="223" ht="15.75" customHeight="1">
      <c r="A223" s="2">
        <v>222.0</v>
      </c>
      <c r="B223" s="2" t="s">
        <v>18</v>
      </c>
    </row>
    <row r="224" ht="15.75" customHeight="1">
      <c r="A224" s="2">
        <v>223.0</v>
      </c>
      <c r="B224" s="2" t="s">
        <v>18</v>
      </c>
    </row>
    <row r="225" ht="15.75" customHeight="1">
      <c r="A225" s="2">
        <v>224.0</v>
      </c>
      <c r="B225" s="2" t="s">
        <v>19</v>
      </c>
    </row>
    <row r="226" ht="15.75" customHeight="1">
      <c r="A226" s="2">
        <v>225.0</v>
      </c>
      <c r="B226" s="2" t="s">
        <v>19</v>
      </c>
    </row>
    <row r="227" ht="15.75" customHeight="1">
      <c r="A227" s="2">
        <v>226.0</v>
      </c>
      <c r="B227" s="2" t="s">
        <v>15</v>
      </c>
    </row>
    <row r="228" ht="15.75" customHeight="1">
      <c r="A228" s="2">
        <v>227.0</v>
      </c>
      <c r="B228" s="2" t="s">
        <v>15</v>
      </c>
    </row>
    <row r="229" ht="15.75" customHeight="1">
      <c r="A229" s="2">
        <v>228.0</v>
      </c>
      <c r="B229" s="2" t="s">
        <v>15</v>
      </c>
    </row>
    <row r="230" ht="15.75" customHeight="1">
      <c r="A230" s="2">
        <v>229.0</v>
      </c>
      <c r="B230" s="2" t="s">
        <v>6</v>
      </c>
    </row>
    <row r="231" ht="15.75" customHeight="1">
      <c r="A231" s="2">
        <v>230.0</v>
      </c>
      <c r="B231" s="2" t="s">
        <v>6</v>
      </c>
    </row>
    <row r="232" ht="15.75" customHeight="1">
      <c r="A232" s="2">
        <v>231.0</v>
      </c>
      <c r="B232" s="2" t="s">
        <v>23</v>
      </c>
    </row>
    <row r="233" ht="15.75" customHeight="1">
      <c r="A233" s="2">
        <v>232.0</v>
      </c>
      <c r="B233" s="2" t="s">
        <v>6</v>
      </c>
    </row>
    <row r="234" ht="15.75" customHeight="1">
      <c r="A234" s="2">
        <v>233.0</v>
      </c>
      <c r="B234" s="2" t="s">
        <v>6</v>
      </c>
    </row>
    <row r="235" ht="15.75" customHeight="1">
      <c r="A235" s="2">
        <v>234.0</v>
      </c>
      <c r="B235" s="2" t="s">
        <v>6</v>
      </c>
    </row>
    <row r="236" ht="15.75" customHeight="1">
      <c r="A236" s="2">
        <v>235.0</v>
      </c>
      <c r="B236" s="2" t="s">
        <v>16</v>
      </c>
    </row>
    <row r="237" ht="15.75" customHeight="1">
      <c r="A237" s="2">
        <v>236.0</v>
      </c>
      <c r="B237" s="2" t="s">
        <v>16</v>
      </c>
    </row>
    <row r="238" ht="15.75" customHeight="1">
      <c r="A238" s="2">
        <v>237.0</v>
      </c>
      <c r="B238" s="2" t="s">
        <v>6</v>
      </c>
    </row>
    <row r="239" ht="15.75" customHeight="1">
      <c r="A239" s="2">
        <v>238.0</v>
      </c>
      <c r="B239" s="2" t="s">
        <v>6</v>
      </c>
    </row>
    <row r="240" ht="15.75" customHeight="1">
      <c r="A240" s="2">
        <v>239.0</v>
      </c>
      <c r="B240" s="2" t="s">
        <v>6</v>
      </c>
    </row>
    <row r="241" ht="15.75" customHeight="1">
      <c r="A241" s="2">
        <v>240.0</v>
      </c>
      <c r="B241" s="2" t="s">
        <v>11</v>
      </c>
    </row>
    <row r="242" ht="15.75" customHeight="1">
      <c r="A242" s="2">
        <v>241.0</v>
      </c>
      <c r="B242" s="2" t="s">
        <v>11</v>
      </c>
    </row>
    <row r="243" ht="15.75" customHeight="1">
      <c r="A243" s="2">
        <v>242.0</v>
      </c>
      <c r="B243" s="2" t="s">
        <v>17</v>
      </c>
    </row>
    <row r="244" ht="15.75" customHeight="1">
      <c r="A244" s="2">
        <v>243.0</v>
      </c>
      <c r="B244" s="2" t="s">
        <v>17</v>
      </c>
    </row>
    <row r="245" ht="15.75" customHeight="1">
      <c r="A245" s="2">
        <v>244.0</v>
      </c>
      <c r="B245" s="2" t="s">
        <v>7</v>
      </c>
    </row>
    <row r="246" ht="15.75" customHeight="1">
      <c r="A246" s="2">
        <v>245.0</v>
      </c>
      <c r="B246" s="2" t="s">
        <v>7</v>
      </c>
    </row>
    <row r="247" ht="15.75" customHeight="1">
      <c r="A247" s="2">
        <v>246.0</v>
      </c>
      <c r="B247" s="2" t="s">
        <v>14</v>
      </c>
    </row>
    <row r="248" ht="15.75" customHeight="1">
      <c r="A248" s="2">
        <v>247.0</v>
      </c>
      <c r="B248" s="2" t="s">
        <v>13</v>
      </c>
    </row>
    <row r="249" ht="15.75" customHeight="1">
      <c r="A249" s="2">
        <v>248.0</v>
      </c>
      <c r="B249" s="2" t="s">
        <v>13</v>
      </c>
    </row>
    <row r="250" ht="15.75" customHeight="1">
      <c r="A250" s="2">
        <v>249.0</v>
      </c>
      <c r="B250" s="2" t="s">
        <v>14</v>
      </c>
    </row>
    <row r="251" ht="15.75" customHeight="1">
      <c r="A251" s="2">
        <v>250.0</v>
      </c>
      <c r="B251" s="2" t="s">
        <v>6</v>
      </c>
    </row>
    <row r="252" ht="15.75" customHeight="1">
      <c r="A252" s="2">
        <v>251.0</v>
      </c>
      <c r="B252" s="2" t="s">
        <v>12</v>
      </c>
    </row>
    <row r="253" ht="15.75" customHeight="1">
      <c r="A253" s="2">
        <v>252.0</v>
      </c>
      <c r="B253" s="2" t="s">
        <v>12</v>
      </c>
    </row>
    <row r="254" ht="15.75" customHeight="1">
      <c r="A254" s="2">
        <v>253.0</v>
      </c>
      <c r="B254" s="2" t="s">
        <v>12</v>
      </c>
    </row>
    <row r="255" ht="15.75" customHeight="1">
      <c r="A255" s="2">
        <v>254.0</v>
      </c>
      <c r="B255" s="2" t="s">
        <v>6</v>
      </c>
    </row>
    <row r="256" ht="15.75" customHeight="1">
      <c r="A256" s="2">
        <v>255.0</v>
      </c>
      <c r="B256" s="2" t="s">
        <v>11</v>
      </c>
    </row>
    <row r="257" ht="15.75" customHeight="1">
      <c r="A257" s="2">
        <v>256.0</v>
      </c>
      <c r="B257" s="2" t="s">
        <v>6</v>
      </c>
    </row>
    <row r="258" ht="15.75" customHeight="1">
      <c r="A258" s="2">
        <v>257.0</v>
      </c>
      <c r="B258" s="2" t="s">
        <v>6</v>
      </c>
    </row>
    <row r="259" ht="15.75" customHeight="1">
      <c r="A259" s="2">
        <v>258.0</v>
      </c>
      <c r="B259" s="2" t="s">
        <v>21</v>
      </c>
    </row>
    <row r="260" ht="15.75" customHeight="1">
      <c r="A260" s="2">
        <v>259.0</v>
      </c>
      <c r="B260" s="2" t="s">
        <v>19</v>
      </c>
    </row>
    <row r="261" ht="15.75" customHeight="1">
      <c r="A261" s="2">
        <v>260.0</v>
      </c>
      <c r="B261" s="2" t="s">
        <v>19</v>
      </c>
    </row>
    <row r="262" ht="15.75" customHeight="1">
      <c r="A262" s="2">
        <v>261.0</v>
      </c>
      <c r="B262" s="2" t="s">
        <v>8</v>
      </c>
    </row>
    <row r="263" ht="15.75" customHeight="1">
      <c r="A263" s="2">
        <v>262.0</v>
      </c>
      <c r="B263" s="2" t="s">
        <v>8</v>
      </c>
    </row>
    <row r="264" ht="15.75" customHeight="1">
      <c r="A264" s="2">
        <v>263.0</v>
      </c>
      <c r="B264" s="2" t="s">
        <v>12</v>
      </c>
    </row>
    <row r="265" ht="15.75" customHeight="1">
      <c r="A265" s="2">
        <v>264.0</v>
      </c>
      <c r="B265" s="2" t="s">
        <v>6</v>
      </c>
    </row>
    <row r="266" ht="15.75" customHeight="1">
      <c r="A266" s="2">
        <v>265.0</v>
      </c>
      <c r="B266" s="2" t="s">
        <v>6</v>
      </c>
    </row>
    <row r="267" ht="15.75" customHeight="1">
      <c r="A267" s="2">
        <v>266.0</v>
      </c>
      <c r="B267" s="2" t="s">
        <v>6</v>
      </c>
    </row>
    <row r="268" ht="15.75" customHeight="1">
      <c r="A268" s="2">
        <v>267.0</v>
      </c>
      <c r="B268" s="2" t="s">
        <v>12</v>
      </c>
    </row>
    <row r="269" ht="15.75" customHeight="1">
      <c r="A269" s="2">
        <v>268.0</v>
      </c>
      <c r="B269" s="2" t="s">
        <v>19</v>
      </c>
    </row>
    <row r="270" ht="15.75" customHeight="1">
      <c r="A270" s="2">
        <v>269.0</v>
      </c>
      <c r="B270" s="2" t="s">
        <v>19</v>
      </c>
    </row>
    <row r="271" ht="15.75" customHeight="1">
      <c r="A271" s="2">
        <v>270.0</v>
      </c>
      <c r="B271" s="2" t="s">
        <v>19</v>
      </c>
    </row>
    <row r="272" ht="15.75" customHeight="1">
      <c r="A272" s="2">
        <v>271.0</v>
      </c>
      <c r="B272" s="2" t="s">
        <v>18</v>
      </c>
    </row>
    <row r="273" ht="15.75" customHeight="1">
      <c r="A273" s="2">
        <v>272.0</v>
      </c>
      <c r="B273" s="2" t="s">
        <v>18</v>
      </c>
    </row>
    <row r="274" ht="15.75" customHeight="1">
      <c r="A274" s="2">
        <v>273.0</v>
      </c>
      <c r="B274" s="2" t="s">
        <v>8</v>
      </c>
    </row>
    <row r="275" ht="15.75" customHeight="1">
      <c r="A275" s="2">
        <v>274.0</v>
      </c>
      <c r="B275" s="2" t="s">
        <v>8</v>
      </c>
    </row>
    <row r="276" ht="15.75" customHeight="1">
      <c r="A276" s="2">
        <v>275.0</v>
      </c>
      <c r="B276" s="2" t="s">
        <v>8</v>
      </c>
    </row>
    <row r="277" ht="15.75" customHeight="1">
      <c r="A277" s="2">
        <v>276.0</v>
      </c>
      <c r="B277" s="2" t="s">
        <v>20</v>
      </c>
    </row>
    <row r="278" ht="15.75" customHeight="1">
      <c r="A278" s="2">
        <v>277.0</v>
      </c>
      <c r="B278" s="2" t="s">
        <v>6</v>
      </c>
    </row>
    <row r="279" ht="15.75" customHeight="1">
      <c r="A279" s="2">
        <v>278.0</v>
      </c>
      <c r="B279" s="2" t="s">
        <v>6</v>
      </c>
    </row>
    <row r="280" ht="15.75" customHeight="1">
      <c r="A280" s="2">
        <v>279.0</v>
      </c>
      <c r="B280" s="2" t="s">
        <v>13</v>
      </c>
    </row>
    <row r="281" ht="15.75" customHeight="1">
      <c r="A281" s="2">
        <v>280.0</v>
      </c>
      <c r="B281" s="2" t="s">
        <v>13</v>
      </c>
    </row>
    <row r="282" ht="15.75" customHeight="1">
      <c r="A282" s="2">
        <v>281.0</v>
      </c>
      <c r="B282" s="2" t="s">
        <v>13</v>
      </c>
    </row>
    <row r="283" ht="15.75" customHeight="1">
      <c r="A283" s="2">
        <v>282.0</v>
      </c>
      <c r="B283" s="2" t="s">
        <v>21</v>
      </c>
    </row>
    <row r="284" ht="15.75" customHeight="1">
      <c r="A284" s="2">
        <v>283.0</v>
      </c>
      <c r="B284" s="2" t="s">
        <v>21</v>
      </c>
    </row>
    <row r="285" ht="15.75" customHeight="1">
      <c r="A285" s="2">
        <v>284.0</v>
      </c>
      <c r="B285" s="2" t="s">
        <v>12</v>
      </c>
    </row>
    <row r="286" ht="15.75" customHeight="1">
      <c r="A286" s="2">
        <v>285.0</v>
      </c>
      <c r="B286" s="2" t="s">
        <v>12</v>
      </c>
    </row>
    <row r="287" ht="15.75" customHeight="1">
      <c r="A287" s="2">
        <v>286.0</v>
      </c>
      <c r="B287" s="2" t="s">
        <v>21</v>
      </c>
    </row>
    <row r="288" ht="15.75" customHeight="1">
      <c r="A288" s="2">
        <v>287.0</v>
      </c>
      <c r="B288" s="2" t="s">
        <v>21</v>
      </c>
    </row>
    <row r="289" ht="15.75" customHeight="1">
      <c r="A289" s="2">
        <v>288.0</v>
      </c>
      <c r="B289" s="2" t="s">
        <v>24</v>
      </c>
    </row>
    <row r="290" ht="15.75" customHeight="1">
      <c r="A290" s="2">
        <v>289.0</v>
      </c>
      <c r="B290" s="2" t="s">
        <v>24</v>
      </c>
    </row>
    <row r="291" ht="15.75" customHeight="1">
      <c r="A291" s="2">
        <v>290.0</v>
      </c>
      <c r="B291" s="2" t="s">
        <v>24</v>
      </c>
    </row>
    <row r="292" ht="15.75" customHeight="1">
      <c r="A292" s="2">
        <v>291.0</v>
      </c>
      <c r="B292" s="2" t="s">
        <v>6</v>
      </c>
    </row>
    <row r="293" ht="15.75" customHeight="1">
      <c r="A293" s="2">
        <v>292.0</v>
      </c>
      <c r="B293" s="2" t="s">
        <v>14</v>
      </c>
    </row>
    <row r="294" ht="15.75" customHeight="1">
      <c r="A294" s="2">
        <v>293.0</v>
      </c>
      <c r="B294" s="2" t="s">
        <v>14</v>
      </c>
    </row>
    <row r="295" ht="15.75" customHeight="1">
      <c r="A295" s="2">
        <v>294.0</v>
      </c>
      <c r="B295" s="2" t="s">
        <v>14</v>
      </c>
    </row>
    <row r="296" ht="15.75" customHeight="1">
      <c r="A296" s="2">
        <v>295.0</v>
      </c>
      <c r="B296" s="2" t="s">
        <v>10</v>
      </c>
    </row>
    <row r="297" ht="15.75" customHeight="1">
      <c r="A297" s="2">
        <v>296.0</v>
      </c>
      <c r="B297" s="2" t="s">
        <v>6</v>
      </c>
    </row>
    <row r="298" ht="15.75" customHeight="1">
      <c r="A298" s="2">
        <v>297.0</v>
      </c>
      <c r="B298" s="2" t="s">
        <v>6</v>
      </c>
    </row>
    <row r="299" ht="15.75" customHeight="1">
      <c r="A299" s="2">
        <v>298.0</v>
      </c>
      <c r="B299" s="2" t="s">
        <v>12</v>
      </c>
    </row>
    <row r="300" ht="15.75" customHeight="1">
      <c r="A300" s="2">
        <v>299.0</v>
      </c>
      <c r="B300" s="2" t="s">
        <v>12</v>
      </c>
    </row>
    <row r="301" ht="15.75" customHeight="1">
      <c r="A301" s="2">
        <v>300.0</v>
      </c>
      <c r="B301" s="2" t="s">
        <v>6</v>
      </c>
    </row>
    <row r="302" ht="15.75" customHeight="1">
      <c r="A302" s="8"/>
      <c r="B302" s="8"/>
      <c r="D302" s="8"/>
      <c r="E302" s="8"/>
      <c r="F302" s="8"/>
      <c r="G302" s="8"/>
      <c r="H302" s="8"/>
    </row>
    <row r="303" ht="15.75" customHeight="1">
      <c r="A303" s="8"/>
      <c r="B303" s="8"/>
      <c r="D303" s="8"/>
      <c r="E303" s="8"/>
      <c r="F303" s="8"/>
      <c r="G303" s="8"/>
      <c r="H303" s="8"/>
    </row>
    <row r="304" ht="15.75" customHeight="1">
      <c r="A304" s="8"/>
      <c r="B304" s="8"/>
      <c r="D304" s="8"/>
      <c r="E304" s="8"/>
      <c r="F304" s="8"/>
      <c r="G304" s="8"/>
      <c r="H304" s="8"/>
    </row>
    <row r="305" ht="15.75" customHeight="1">
      <c r="A305" s="8"/>
      <c r="B305" s="8"/>
      <c r="D305" s="8"/>
      <c r="E305" s="8"/>
      <c r="F305" s="8"/>
      <c r="G305" s="8"/>
      <c r="H305" s="8"/>
    </row>
    <row r="306" ht="15.75" customHeight="1">
      <c r="A306" s="8"/>
      <c r="B306" s="8"/>
      <c r="D306" s="8"/>
      <c r="E306" s="8"/>
      <c r="F306" s="8"/>
      <c r="G306" s="8"/>
      <c r="H306" s="8"/>
    </row>
    <row r="307" ht="15.75" customHeight="1">
      <c r="A307" s="8"/>
      <c r="B307" s="8"/>
      <c r="D307" s="8"/>
      <c r="E307" s="8"/>
      <c r="F307" s="8"/>
      <c r="G307" s="8"/>
      <c r="H307" s="8"/>
    </row>
    <row r="308" ht="15.75" customHeight="1">
      <c r="A308" s="8"/>
      <c r="B308" s="8"/>
      <c r="D308" s="8"/>
      <c r="E308" s="8"/>
      <c r="F308" s="8"/>
      <c r="G308" s="8"/>
      <c r="H308" s="8"/>
    </row>
    <row r="309" ht="15.75" customHeight="1">
      <c r="A309" s="8"/>
      <c r="B309" s="8"/>
      <c r="D309" s="8"/>
      <c r="E309" s="8"/>
      <c r="F309" s="8"/>
      <c r="G309" s="8"/>
      <c r="H309" s="8"/>
    </row>
    <row r="310" ht="15.75" customHeight="1">
      <c r="A310" s="8"/>
      <c r="B310" s="8"/>
      <c r="D310" s="8"/>
      <c r="E310" s="8"/>
      <c r="F310" s="8"/>
      <c r="G310" s="8"/>
      <c r="H310" s="8"/>
    </row>
    <row r="311" ht="15.75" customHeight="1">
      <c r="A311" s="8"/>
      <c r="B311" s="8"/>
      <c r="D311" s="8"/>
      <c r="E311" s="8"/>
      <c r="F311" s="8"/>
      <c r="G311" s="8"/>
      <c r="H311" s="8"/>
    </row>
    <row r="312" ht="15.75" customHeight="1">
      <c r="A312" s="8"/>
      <c r="B312" s="8"/>
      <c r="D312" s="8"/>
      <c r="E312" s="8"/>
      <c r="F312" s="8"/>
      <c r="G312" s="8"/>
      <c r="H312" s="8"/>
    </row>
    <row r="313" ht="15.75" customHeight="1">
      <c r="A313" s="8"/>
      <c r="B313" s="8"/>
      <c r="D313" s="8"/>
      <c r="E313" s="8"/>
      <c r="F313" s="8"/>
      <c r="G313" s="8"/>
      <c r="H313" s="8"/>
    </row>
    <row r="314" ht="15.75" customHeight="1">
      <c r="A314" s="8"/>
      <c r="B314" s="8"/>
      <c r="D314" s="8"/>
      <c r="E314" s="8"/>
      <c r="F314" s="8"/>
      <c r="G314" s="8"/>
      <c r="H314" s="8"/>
    </row>
    <row r="315" ht="15.75" customHeight="1">
      <c r="A315" s="8"/>
      <c r="B315" s="8"/>
      <c r="D315" s="8"/>
      <c r="E315" s="8"/>
      <c r="F315" s="8"/>
      <c r="G315" s="8"/>
      <c r="H315" s="8"/>
    </row>
    <row r="316" ht="15.75" customHeight="1">
      <c r="A316" s="8"/>
      <c r="B316" s="8"/>
      <c r="D316" s="8"/>
      <c r="E316" s="8"/>
      <c r="F316" s="8"/>
      <c r="G316" s="8"/>
      <c r="H316" s="8"/>
    </row>
    <row r="317" ht="15.75" customHeight="1">
      <c r="A317" s="8"/>
      <c r="B317" s="8"/>
      <c r="D317" s="8"/>
      <c r="E317" s="8"/>
      <c r="F317" s="8"/>
      <c r="G317" s="8"/>
      <c r="H317" s="8"/>
    </row>
    <row r="318" ht="15.75" customHeight="1">
      <c r="A318" s="8"/>
      <c r="B318" s="8"/>
      <c r="D318" s="8"/>
      <c r="E318" s="8"/>
      <c r="F318" s="8"/>
      <c r="G318" s="8"/>
      <c r="H318" s="8"/>
    </row>
    <row r="319" ht="15.75" customHeight="1">
      <c r="A319" s="8"/>
      <c r="B319" s="8"/>
      <c r="D319" s="8"/>
      <c r="E319" s="8"/>
      <c r="F319" s="8"/>
      <c r="G319" s="8"/>
      <c r="H319" s="8"/>
    </row>
    <row r="320" ht="15.75" customHeight="1">
      <c r="A320" s="8"/>
      <c r="B320" s="8"/>
      <c r="D320" s="8"/>
      <c r="E320" s="8"/>
      <c r="F320" s="8"/>
      <c r="G320" s="8"/>
      <c r="H320" s="8"/>
    </row>
    <row r="321" ht="15.75" customHeight="1">
      <c r="A321" s="8"/>
      <c r="B321" s="8"/>
      <c r="D321" s="8"/>
      <c r="E321" s="8"/>
      <c r="F321" s="8"/>
      <c r="G321" s="8"/>
      <c r="H321" s="8"/>
    </row>
    <row r="322" ht="15.75" customHeight="1">
      <c r="A322" s="8"/>
      <c r="B322" s="8"/>
      <c r="D322" s="8"/>
      <c r="E322" s="8"/>
      <c r="F322" s="8"/>
      <c r="G322" s="8"/>
      <c r="H322" s="8"/>
    </row>
    <row r="323" ht="15.75" customHeight="1">
      <c r="A323" s="8"/>
      <c r="B323" s="8"/>
      <c r="D323" s="8"/>
      <c r="E323" s="8"/>
      <c r="F323" s="8"/>
      <c r="G323" s="8"/>
      <c r="H323" s="8"/>
    </row>
    <row r="324" ht="15.75" customHeight="1">
      <c r="A324" s="8"/>
      <c r="B324" s="8"/>
      <c r="D324" s="8"/>
      <c r="E324" s="8"/>
      <c r="F324" s="8"/>
      <c r="G324" s="8"/>
      <c r="H324" s="8"/>
    </row>
    <row r="325" ht="15.75" customHeight="1">
      <c r="A325" s="8"/>
      <c r="B325" s="8"/>
      <c r="D325" s="8"/>
      <c r="E325" s="8"/>
      <c r="F325" s="8"/>
      <c r="G325" s="8"/>
      <c r="H325" s="8"/>
    </row>
    <row r="326" ht="15.75" customHeight="1">
      <c r="A326" s="8"/>
      <c r="B326" s="8"/>
      <c r="D326" s="8"/>
      <c r="E326" s="8"/>
      <c r="F326" s="8"/>
      <c r="G326" s="8"/>
      <c r="H326" s="8"/>
    </row>
    <row r="327" ht="15.75" customHeight="1">
      <c r="A327" s="8"/>
      <c r="B327" s="8"/>
      <c r="D327" s="8"/>
      <c r="E327" s="8"/>
      <c r="F327" s="8"/>
      <c r="G327" s="8"/>
      <c r="H327" s="8"/>
    </row>
    <row r="328" ht="15.75" customHeight="1">
      <c r="A328" s="8"/>
      <c r="B328" s="8"/>
      <c r="D328" s="8"/>
      <c r="E328" s="8"/>
      <c r="F328" s="8"/>
      <c r="G328" s="8"/>
      <c r="H328" s="8"/>
    </row>
    <row r="329" ht="15.75" customHeight="1">
      <c r="A329" s="8"/>
      <c r="B329" s="8"/>
      <c r="D329" s="8"/>
      <c r="E329" s="8"/>
      <c r="F329" s="8"/>
      <c r="G329" s="8"/>
      <c r="H329" s="8"/>
    </row>
    <row r="330" ht="15.75" customHeight="1">
      <c r="A330" s="8"/>
      <c r="B330" s="8"/>
      <c r="D330" s="8"/>
      <c r="E330" s="8"/>
      <c r="F330" s="8"/>
      <c r="G330" s="8"/>
      <c r="H330" s="8"/>
    </row>
    <row r="331" ht="15.75" customHeight="1">
      <c r="A331" s="8"/>
      <c r="B331" s="8"/>
      <c r="D331" s="8"/>
      <c r="E331" s="8"/>
      <c r="F331" s="8"/>
      <c r="G331" s="8"/>
      <c r="H331" s="8"/>
    </row>
    <row r="332" ht="15.75" customHeight="1">
      <c r="A332" s="8"/>
      <c r="B332" s="8"/>
      <c r="D332" s="8"/>
      <c r="E332" s="8"/>
      <c r="F332" s="8"/>
      <c r="G332" s="8"/>
      <c r="H332" s="8"/>
    </row>
    <row r="333" ht="15.75" customHeight="1">
      <c r="A333" s="8"/>
      <c r="B333" s="8"/>
      <c r="D333" s="8"/>
      <c r="E333" s="8"/>
      <c r="F333" s="8"/>
      <c r="G333" s="8"/>
      <c r="H333" s="8"/>
    </row>
    <row r="334" ht="15.75" customHeight="1">
      <c r="A334" s="8"/>
      <c r="B334" s="8"/>
      <c r="D334" s="8"/>
      <c r="E334" s="8"/>
      <c r="F334" s="8"/>
      <c r="G334" s="8"/>
      <c r="H334" s="8"/>
    </row>
    <row r="335" ht="15.75" customHeight="1">
      <c r="A335" s="8"/>
      <c r="B335" s="8"/>
      <c r="D335" s="8"/>
      <c r="E335" s="8"/>
      <c r="F335" s="8"/>
      <c r="G335" s="8"/>
      <c r="H335" s="8"/>
    </row>
    <row r="336" ht="15.75" customHeight="1">
      <c r="A336" s="8"/>
      <c r="B336" s="8"/>
      <c r="D336" s="8"/>
      <c r="E336" s="8"/>
      <c r="F336" s="8"/>
      <c r="G336" s="8"/>
      <c r="H336" s="8"/>
    </row>
    <row r="337" ht="15.75" customHeight="1">
      <c r="A337" s="8"/>
      <c r="B337" s="8"/>
      <c r="D337" s="8"/>
      <c r="E337" s="8"/>
      <c r="F337" s="8"/>
      <c r="G337" s="8"/>
      <c r="H337" s="8"/>
    </row>
    <row r="338" ht="15.75" customHeight="1">
      <c r="A338" s="8"/>
      <c r="B338" s="8"/>
      <c r="D338" s="8"/>
      <c r="E338" s="8"/>
      <c r="F338" s="8"/>
      <c r="G338" s="8"/>
      <c r="H338" s="8"/>
    </row>
    <row r="339" ht="15.75" customHeight="1">
      <c r="A339" s="8"/>
      <c r="B339" s="8"/>
      <c r="D339" s="8"/>
      <c r="E339" s="8"/>
      <c r="F339" s="8"/>
      <c r="G339" s="8"/>
      <c r="H339" s="8"/>
    </row>
    <row r="340" ht="15.75" customHeight="1">
      <c r="A340" s="8"/>
      <c r="B340" s="8"/>
      <c r="D340" s="8"/>
      <c r="E340" s="8"/>
      <c r="F340" s="8"/>
      <c r="G340" s="8"/>
      <c r="H340" s="8"/>
    </row>
    <row r="341" ht="15.75" customHeight="1">
      <c r="A341" s="8"/>
      <c r="B341" s="8"/>
      <c r="D341" s="8"/>
      <c r="E341" s="8"/>
      <c r="F341" s="8"/>
      <c r="G341" s="8"/>
      <c r="H341" s="8"/>
    </row>
    <row r="342" ht="15.75" customHeight="1">
      <c r="A342" s="8"/>
      <c r="B342" s="8"/>
      <c r="D342" s="8"/>
      <c r="E342" s="8"/>
      <c r="F342" s="8"/>
      <c r="G342" s="8"/>
      <c r="H342" s="8"/>
    </row>
    <row r="343" ht="15.75" customHeight="1">
      <c r="A343" s="8"/>
      <c r="B343" s="8"/>
      <c r="D343" s="8"/>
      <c r="E343" s="8"/>
      <c r="F343" s="8"/>
      <c r="G343" s="8"/>
      <c r="H343" s="8"/>
    </row>
    <row r="344" ht="15.75" customHeight="1">
      <c r="A344" s="8"/>
      <c r="B344" s="8"/>
      <c r="D344" s="8"/>
      <c r="E344" s="8"/>
      <c r="F344" s="8"/>
      <c r="G344" s="8"/>
      <c r="H344" s="8"/>
    </row>
    <row r="345" ht="15.75" customHeight="1">
      <c r="A345" s="8"/>
      <c r="B345" s="8"/>
      <c r="D345" s="8"/>
      <c r="E345" s="8"/>
      <c r="F345" s="8"/>
      <c r="G345" s="8"/>
      <c r="H345" s="8"/>
    </row>
    <row r="346" ht="15.75" customHeight="1">
      <c r="A346" s="8"/>
      <c r="B346" s="8"/>
      <c r="D346" s="8"/>
      <c r="E346" s="8"/>
      <c r="F346" s="8"/>
      <c r="G346" s="8"/>
      <c r="H346" s="8"/>
    </row>
    <row r="347" ht="15.75" customHeight="1">
      <c r="A347" s="8"/>
      <c r="B347" s="8"/>
      <c r="D347" s="8"/>
      <c r="E347" s="8"/>
      <c r="F347" s="8"/>
      <c r="G347" s="8"/>
      <c r="H347" s="8"/>
    </row>
    <row r="348" ht="15.75" customHeight="1">
      <c r="A348" s="8"/>
      <c r="B348" s="8"/>
      <c r="D348" s="8"/>
      <c r="E348" s="8"/>
      <c r="F348" s="8"/>
      <c r="G348" s="8"/>
      <c r="H348" s="8"/>
    </row>
    <row r="349" ht="15.75" customHeight="1">
      <c r="A349" s="8"/>
      <c r="B349" s="8"/>
      <c r="D349" s="8"/>
      <c r="E349" s="8"/>
      <c r="F349" s="8"/>
      <c r="G349" s="8"/>
      <c r="H349" s="8"/>
    </row>
    <row r="350" ht="15.75" customHeight="1">
      <c r="A350" s="8"/>
      <c r="B350" s="8"/>
      <c r="D350" s="8"/>
      <c r="E350" s="8"/>
      <c r="F350" s="8"/>
      <c r="G350" s="8"/>
      <c r="H350" s="8"/>
    </row>
    <row r="351" ht="15.75" customHeight="1">
      <c r="A351" s="8"/>
      <c r="B351" s="8"/>
      <c r="D351" s="8"/>
      <c r="E351" s="8"/>
      <c r="F351" s="8"/>
      <c r="G351" s="8"/>
      <c r="H351" s="8"/>
    </row>
    <row r="352" ht="15.75" customHeight="1">
      <c r="A352" s="8"/>
      <c r="B352" s="8"/>
      <c r="D352" s="8"/>
      <c r="E352" s="8"/>
      <c r="F352" s="8"/>
      <c r="G352" s="8"/>
      <c r="H352" s="8"/>
    </row>
    <row r="353" ht="15.75" customHeight="1">
      <c r="A353" s="8"/>
      <c r="B353" s="8"/>
      <c r="D353" s="8"/>
      <c r="E353" s="8"/>
      <c r="F353" s="8"/>
      <c r="G353" s="8"/>
      <c r="H353" s="8"/>
    </row>
    <row r="354" ht="15.75" customHeight="1">
      <c r="A354" s="8"/>
      <c r="B354" s="8"/>
      <c r="D354" s="8"/>
      <c r="E354" s="8"/>
      <c r="F354" s="8"/>
      <c r="G354" s="8"/>
      <c r="H354" s="8"/>
    </row>
    <row r="355" ht="15.75" customHeight="1">
      <c r="A355" s="8"/>
      <c r="B355" s="8"/>
      <c r="D355" s="8"/>
      <c r="E355" s="8"/>
      <c r="F355" s="8"/>
      <c r="G355" s="8"/>
      <c r="H355" s="8"/>
    </row>
    <row r="356" ht="15.75" customHeight="1">
      <c r="A356" s="8"/>
      <c r="B356" s="8"/>
      <c r="D356" s="8"/>
      <c r="E356" s="8"/>
      <c r="F356" s="8"/>
      <c r="G356" s="8"/>
      <c r="H356" s="8"/>
    </row>
    <row r="357" ht="15.75" customHeight="1">
      <c r="A357" s="8"/>
      <c r="B357" s="8"/>
      <c r="D357" s="8"/>
      <c r="E357" s="8"/>
      <c r="F357" s="8"/>
      <c r="G357" s="8"/>
      <c r="H357" s="8"/>
    </row>
    <row r="358" ht="15.75" customHeight="1">
      <c r="A358" s="8"/>
      <c r="B358" s="8"/>
      <c r="D358" s="8"/>
      <c r="E358" s="8"/>
      <c r="F358" s="8"/>
      <c r="G358" s="8"/>
      <c r="H358" s="8"/>
    </row>
    <row r="359" ht="15.75" customHeight="1">
      <c r="A359" s="8"/>
      <c r="B359" s="8"/>
      <c r="D359" s="8"/>
      <c r="E359" s="8"/>
      <c r="F359" s="8"/>
      <c r="G359" s="8"/>
      <c r="H359" s="8"/>
    </row>
    <row r="360" ht="15.75" customHeight="1">
      <c r="A360" s="8"/>
      <c r="B360" s="8"/>
      <c r="D360" s="8"/>
      <c r="E360" s="8"/>
      <c r="F360" s="8"/>
      <c r="G360" s="8"/>
      <c r="H360" s="8"/>
    </row>
    <row r="361" ht="15.75" customHeight="1">
      <c r="A361" s="8"/>
      <c r="B361" s="8"/>
      <c r="D361" s="8"/>
      <c r="E361" s="8"/>
      <c r="F361" s="8"/>
      <c r="G361" s="8"/>
      <c r="H361" s="8"/>
    </row>
    <row r="362" ht="15.75" customHeight="1">
      <c r="A362" s="8"/>
      <c r="B362" s="8"/>
      <c r="D362" s="8"/>
      <c r="E362" s="8"/>
      <c r="F362" s="8"/>
      <c r="G362" s="8"/>
      <c r="H362" s="8"/>
    </row>
    <row r="363" ht="15.75" customHeight="1">
      <c r="A363" s="8"/>
      <c r="B363" s="8"/>
      <c r="D363" s="8"/>
      <c r="E363" s="8"/>
      <c r="F363" s="8"/>
      <c r="G363" s="8"/>
      <c r="H363" s="8"/>
    </row>
    <row r="364" ht="15.75" customHeight="1">
      <c r="A364" s="8"/>
      <c r="B364" s="8"/>
      <c r="D364" s="8"/>
      <c r="E364" s="8"/>
      <c r="F364" s="8"/>
      <c r="G364" s="8"/>
      <c r="H364" s="8"/>
    </row>
    <row r="365" ht="15.75" customHeight="1">
      <c r="A365" s="8"/>
      <c r="B365" s="8"/>
      <c r="D365" s="8"/>
      <c r="E365" s="8"/>
      <c r="F365" s="8"/>
      <c r="G365" s="8"/>
      <c r="H365" s="8"/>
    </row>
    <row r="366" ht="15.75" customHeight="1">
      <c r="A366" s="8"/>
      <c r="B366" s="8"/>
      <c r="D366" s="8"/>
      <c r="E366" s="8"/>
      <c r="F366" s="8"/>
      <c r="G366" s="8"/>
      <c r="H366" s="8"/>
    </row>
    <row r="367" ht="15.75" customHeight="1">
      <c r="A367" s="8"/>
      <c r="B367" s="8"/>
      <c r="D367" s="8"/>
      <c r="E367" s="8"/>
      <c r="F367" s="8"/>
      <c r="G367" s="8"/>
      <c r="H367" s="8"/>
    </row>
    <row r="368" ht="15.75" customHeight="1">
      <c r="A368" s="8"/>
      <c r="B368" s="8"/>
      <c r="D368" s="8"/>
      <c r="E368" s="8"/>
      <c r="F368" s="8"/>
      <c r="G368" s="8"/>
      <c r="H368" s="8"/>
    </row>
    <row r="369" ht="15.75" customHeight="1">
      <c r="A369" s="8"/>
      <c r="B369" s="8"/>
      <c r="D369" s="8"/>
      <c r="E369" s="8"/>
      <c r="F369" s="8"/>
      <c r="G369" s="8"/>
      <c r="H369" s="8"/>
    </row>
    <row r="370" ht="15.75" customHeight="1">
      <c r="A370" s="8"/>
      <c r="B370" s="8"/>
      <c r="D370" s="8"/>
      <c r="E370" s="8"/>
      <c r="F370" s="8"/>
      <c r="G370" s="8"/>
      <c r="H370" s="8"/>
    </row>
    <row r="371" ht="15.75" customHeight="1">
      <c r="A371" s="8"/>
      <c r="B371" s="8"/>
      <c r="D371" s="8"/>
      <c r="E371" s="8"/>
      <c r="F371" s="8"/>
      <c r="G371" s="8"/>
      <c r="H371" s="8"/>
    </row>
    <row r="372" ht="15.75" customHeight="1">
      <c r="A372" s="8"/>
      <c r="B372" s="8"/>
      <c r="D372" s="8"/>
      <c r="E372" s="8"/>
      <c r="F372" s="8"/>
      <c r="G372" s="8"/>
      <c r="H372" s="8"/>
    </row>
    <row r="373" ht="15.75" customHeight="1">
      <c r="A373" s="8"/>
      <c r="B373" s="8"/>
      <c r="D373" s="8"/>
      <c r="E373" s="8"/>
      <c r="F373" s="8"/>
      <c r="G373" s="8"/>
      <c r="H373" s="8"/>
    </row>
    <row r="374" ht="15.75" customHeight="1">
      <c r="A374" s="8"/>
      <c r="B374" s="8"/>
      <c r="D374" s="8"/>
      <c r="E374" s="8"/>
      <c r="F374" s="8"/>
      <c r="G374" s="8"/>
      <c r="H374" s="8"/>
    </row>
    <row r="375" ht="15.75" customHeight="1">
      <c r="A375" s="8"/>
      <c r="B375" s="8"/>
      <c r="D375" s="8"/>
      <c r="E375" s="8"/>
      <c r="F375" s="8"/>
      <c r="G375" s="8"/>
      <c r="H375" s="8"/>
    </row>
    <row r="376" ht="15.75" customHeight="1">
      <c r="A376" s="8"/>
      <c r="B376" s="8"/>
      <c r="D376" s="8"/>
      <c r="E376" s="8"/>
      <c r="F376" s="8"/>
      <c r="G376" s="8"/>
      <c r="H376" s="8"/>
    </row>
    <row r="377" ht="15.75" customHeight="1">
      <c r="A377" s="8"/>
      <c r="B377" s="8"/>
      <c r="D377" s="8"/>
      <c r="E377" s="8"/>
      <c r="F377" s="8"/>
      <c r="G377" s="8"/>
      <c r="H377" s="8"/>
    </row>
    <row r="378" ht="15.75" customHeight="1">
      <c r="A378" s="8"/>
      <c r="B378" s="8"/>
      <c r="D378" s="8"/>
      <c r="E378" s="8"/>
      <c r="F378" s="8"/>
      <c r="G378" s="8"/>
      <c r="H378" s="8"/>
    </row>
    <row r="379" ht="15.75" customHeight="1">
      <c r="A379" s="8"/>
      <c r="B379" s="8"/>
      <c r="D379" s="8"/>
      <c r="E379" s="8"/>
      <c r="F379" s="8"/>
      <c r="G379" s="8"/>
      <c r="H379" s="8"/>
    </row>
    <row r="380" ht="15.75" customHeight="1">
      <c r="A380" s="8"/>
      <c r="B380" s="8"/>
      <c r="D380" s="8"/>
      <c r="E380" s="8"/>
      <c r="F380" s="8"/>
      <c r="G380" s="8"/>
      <c r="H380" s="8"/>
    </row>
    <row r="381" ht="15.75" customHeight="1">
      <c r="A381" s="8"/>
      <c r="B381" s="8"/>
      <c r="D381" s="8"/>
      <c r="E381" s="8"/>
      <c r="F381" s="8"/>
      <c r="G381" s="8"/>
      <c r="H381" s="8"/>
    </row>
    <row r="382" ht="15.75" customHeight="1">
      <c r="A382" s="8"/>
      <c r="B382" s="8"/>
      <c r="D382" s="8"/>
      <c r="E382" s="8"/>
      <c r="F382" s="8"/>
      <c r="G382" s="8"/>
      <c r="H382" s="8"/>
    </row>
    <row r="383" ht="15.75" customHeight="1">
      <c r="A383" s="8"/>
      <c r="B383" s="8"/>
      <c r="D383" s="8"/>
      <c r="E383" s="8"/>
      <c r="F383" s="8"/>
      <c r="G383" s="8"/>
      <c r="H383" s="8"/>
    </row>
    <row r="384" ht="15.75" customHeight="1">
      <c r="A384" s="8"/>
      <c r="B384" s="8"/>
      <c r="D384" s="8"/>
      <c r="E384" s="8"/>
      <c r="F384" s="8"/>
      <c r="G384" s="8"/>
      <c r="H384" s="8"/>
    </row>
    <row r="385" ht="15.75" customHeight="1">
      <c r="A385" s="8"/>
      <c r="B385" s="8"/>
      <c r="D385" s="8"/>
      <c r="E385" s="8"/>
      <c r="F385" s="8"/>
      <c r="G385" s="8"/>
      <c r="H385" s="8"/>
    </row>
    <row r="386" ht="15.75" customHeight="1">
      <c r="A386" s="8"/>
      <c r="B386" s="8"/>
      <c r="D386" s="8"/>
      <c r="E386" s="8"/>
      <c r="F386" s="8"/>
      <c r="G386" s="8"/>
      <c r="H386" s="8"/>
    </row>
    <row r="387" ht="15.75" customHeight="1">
      <c r="A387" s="8"/>
      <c r="B387" s="8"/>
      <c r="D387" s="8"/>
      <c r="E387" s="8"/>
      <c r="F387" s="8"/>
      <c r="G387" s="8"/>
      <c r="H387" s="8"/>
    </row>
    <row r="388" ht="15.75" customHeight="1">
      <c r="A388" s="8"/>
      <c r="B388" s="8"/>
      <c r="D388" s="8"/>
      <c r="E388" s="8"/>
      <c r="F388" s="8"/>
      <c r="G388" s="8"/>
      <c r="H388" s="8"/>
    </row>
    <row r="389" ht="15.75" customHeight="1">
      <c r="A389" s="8"/>
      <c r="B389" s="8"/>
      <c r="D389" s="8"/>
      <c r="E389" s="8"/>
      <c r="F389" s="8"/>
      <c r="G389" s="8"/>
      <c r="H389" s="8"/>
    </row>
    <row r="390" ht="15.75" customHeight="1">
      <c r="A390" s="8"/>
      <c r="B390" s="8"/>
      <c r="D390" s="8"/>
      <c r="E390" s="8"/>
      <c r="F390" s="8"/>
      <c r="G390" s="8"/>
      <c r="H390" s="8"/>
    </row>
    <row r="391" ht="15.75" customHeight="1">
      <c r="A391" s="8"/>
      <c r="B391" s="8"/>
      <c r="D391" s="8"/>
      <c r="E391" s="8"/>
      <c r="F391" s="8"/>
      <c r="G391" s="8"/>
      <c r="H391" s="8"/>
    </row>
    <row r="392" ht="15.75" customHeight="1">
      <c r="A392" s="8"/>
      <c r="B392" s="8"/>
      <c r="D392" s="8"/>
      <c r="E392" s="8"/>
      <c r="F392" s="8"/>
      <c r="G392" s="8"/>
      <c r="H392" s="8"/>
    </row>
    <row r="393" ht="15.75" customHeight="1">
      <c r="A393" s="8"/>
      <c r="B393" s="8"/>
      <c r="D393" s="8"/>
      <c r="E393" s="8"/>
      <c r="F393" s="8"/>
      <c r="G393" s="8"/>
      <c r="H393" s="8"/>
    </row>
    <row r="394" ht="15.75" customHeight="1">
      <c r="A394" s="8"/>
      <c r="B394" s="8"/>
      <c r="D394" s="8"/>
      <c r="E394" s="8"/>
      <c r="F394" s="8"/>
      <c r="G394" s="8"/>
      <c r="H394" s="8"/>
    </row>
    <row r="395" ht="15.75" customHeight="1">
      <c r="A395" s="8"/>
      <c r="B395" s="8"/>
      <c r="D395" s="8"/>
      <c r="E395" s="8"/>
      <c r="F395" s="8"/>
      <c r="G395" s="8"/>
      <c r="H395" s="8"/>
    </row>
    <row r="396" ht="15.75" customHeight="1">
      <c r="A396" s="8"/>
      <c r="B396" s="8"/>
      <c r="D396" s="8"/>
      <c r="E396" s="8"/>
      <c r="F396" s="8"/>
      <c r="G396" s="8"/>
      <c r="H396" s="8"/>
    </row>
    <row r="397" ht="15.75" customHeight="1">
      <c r="A397" s="8"/>
      <c r="B397" s="8"/>
      <c r="D397" s="8"/>
      <c r="E397" s="8"/>
      <c r="F397" s="8"/>
      <c r="G397" s="8"/>
      <c r="H397" s="8"/>
    </row>
    <row r="398" ht="15.75" customHeight="1">
      <c r="A398" s="8"/>
      <c r="B398" s="8"/>
      <c r="D398" s="8"/>
      <c r="E398" s="8"/>
      <c r="F398" s="8"/>
      <c r="G398" s="8"/>
      <c r="H398" s="8"/>
    </row>
    <row r="399" ht="15.75" customHeight="1">
      <c r="A399" s="8"/>
      <c r="B399" s="8"/>
      <c r="D399" s="8"/>
      <c r="E399" s="8"/>
      <c r="F399" s="8"/>
      <c r="G399" s="8"/>
      <c r="H399" s="8"/>
    </row>
    <row r="400" ht="15.75" customHeight="1">
      <c r="A400" s="8"/>
      <c r="B400" s="8"/>
      <c r="D400" s="8"/>
      <c r="E400" s="8"/>
      <c r="F400" s="8"/>
      <c r="G400" s="8"/>
      <c r="H400" s="8"/>
    </row>
    <row r="401" ht="15.75" customHeight="1">
      <c r="A401" s="8"/>
      <c r="B401" s="8"/>
      <c r="D401" s="8"/>
      <c r="E401" s="8"/>
      <c r="F401" s="8"/>
      <c r="G401" s="8"/>
      <c r="H401" s="8"/>
    </row>
    <row r="402" ht="15.75" customHeight="1">
      <c r="A402" s="8"/>
      <c r="B402" s="8"/>
      <c r="D402" s="8"/>
      <c r="E402" s="8"/>
      <c r="F402" s="8"/>
      <c r="G402" s="8"/>
      <c r="H402" s="8"/>
    </row>
    <row r="403" ht="15.75" customHeight="1">
      <c r="A403" s="8"/>
      <c r="B403" s="8"/>
      <c r="D403" s="8"/>
      <c r="E403" s="8"/>
      <c r="F403" s="8"/>
      <c r="G403" s="8"/>
      <c r="H403" s="8"/>
    </row>
    <row r="404" ht="15.75" customHeight="1">
      <c r="A404" s="8"/>
      <c r="B404" s="8"/>
      <c r="D404" s="8"/>
      <c r="E404" s="8"/>
      <c r="F404" s="8"/>
      <c r="G404" s="8"/>
      <c r="H404" s="8"/>
    </row>
    <row r="405" ht="15.75" customHeight="1">
      <c r="A405" s="8"/>
      <c r="B405" s="8"/>
      <c r="D405" s="8"/>
      <c r="E405" s="8"/>
      <c r="F405" s="8"/>
      <c r="G405" s="8"/>
      <c r="H405" s="8"/>
    </row>
    <row r="406" ht="15.75" customHeight="1">
      <c r="A406" s="8"/>
      <c r="B406" s="8"/>
      <c r="D406" s="8"/>
      <c r="E406" s="8"/>
      <c r="F406" s="8"/>
      <c r="G406" s="8"/>
      <c r="H406" s="8"/>
    </row>
    <row r="407" ht="15.75" customHeight="1">
      <c r="A407" s="8"/>
      <c r="B407" s="8"/>
      <c r="D407" s="8"/>
      <c r="E407" s="8"/>
      <c r="F407" s="8"/>
      <c r="G407" s="8"/>
      <c r="H407" s="8"/>
    </row>
    <row r="408" ht="15.75" customHeight="1">
      <c r="A408" s="8"/>
      <c r="B408" s="8"/>
      <c r="D408" s="8"/>
      <c r="E408" s="8"/>
      <c r="F408" s="8"/>
      <c r="G408" s="8"/>
      <c r="H408" s="8"/>
    </row>
    <row r="409" ht="15.75" customHeight="1">
      <c r="A409" s="8"/>
      <c r="B409" s="8"/>
      <c r="D409" s="8"/>
      <c r="E409" s="8"/>
      <c r="F409" s="8"/>
      <c r="G409" s="8"/>
      <c r="H409" s="8"/>
    </row>
    <row r="410" ht="15.75" customHeight="1">
      <c r="A410" s="8"/>
      <c r="B410" s="8"/>
      <c r="D410" s="8"/>
      <c r="E410" s="8"/>
      <c r="F410" s="8"/>
      <c r="G410" s="8"/>
      <c r="H410" s="8"/>
    </row>
    <row r="411" ht="15.75" customHeight="1">
      <c r="A411" s="8"/>
      <c r="B411" s="8"/>
      <c r="D411" s="8"/>
      <c r="E411" s="8"/>
      <c r="F411" s="8"/>
      <c r="G411" s="8"/>
      <c r="H411" s="8"/>
    </row>
    <row r="412" ht="15.75" customHeight="1">
      <c r="A412" s="8"/>
      <c r="B412" s="8"/>
      <c r="D412" s="8"/>
      <c r="E412" s="8"/>
      <c r="F412" s="8"/>
      <c r="G412" s="8"/>
      <c r="H412" s="8"/>
    </row>
    <row r="413" ht="15.75" customHeight="1">
      <c r="A413" s="8"/>
      <c r="B413" s="8"/>
      <c r="D413" s="8"/>
      <c r="E413" s="8"/>
      <c r="F413" s="8"/>
      <c r="G413" s="8"/>
      <c r="H413" s="8"/>
    </row>
    <row r="414" ht="15.75" customHeight="1">
      <c r="A414" s="8"/>
      <c r="B414" s="8"/>
      <c r="D414" s="8"/>
      <c r="E414" s="8"/>
      <c r="F414" s="8"/>
      <c r="G414" s="8"/>
      <c r="H414" s="8"/>
    </row>
    <row r="415" ht="15.75" customHeight="1">
      <c r="A415" s="8"/>
      <c r="B415" s="8"/>
      <c r="D415" s="8"/>
      <c r="E415" s="8"/>
      <c r="F415" s="8"/>
      <c r="G415" s="8"/>
      <c r="H415" s="8"/>
    </row>
    <row r="416" ht="15.75" customHeight="1">
      <c r="A416" s="8"/>
      <c r="B416" s="8"/>
      <c r="D416" s="8"/>
      <c r="E416" s="8"/>
      <c r="F416" s="8"/>
      <c r="G416" s="8"/>
      <c r="H416" s="8"/>
    </row>
    <row r="417" ht="15.75" customHeight="1">
      <c r="A417" s="8"/>
      <c r="B417" s="8"/>
      <c r="D417" s="8"/>
      <c r="E417" s="8"/>
      <c r="F417" s="8"/>
      <c r="G417" s="8"/>
      <c r="H417" s="8"/>
    </row>
    <row r="418" ht="15.75" customHeight="1">
      <c r="A418" s="8"/>
      <c r="B418" s="8"/>
      <c r="D418" s="8"/>
      <c r="E418" s="8"/>
      <c r="F418" s="8"/>
      <c r="G418" s="8"/>
      <c r="H418" s="8"/>
    </row>
    <row r="419" ht="15.75" customHeight="1">
      <c r="A419" s="8"/>
      <c r="B419" s="8"/>
      <c r="D419" s="8"/>
      <c r="E419" s="8"/>
      <c r="F419" s="8"/>
      <c r="G419" s="8"/>
      <c r="H419" s="8"/>
    </row>
    <row r="420" ht="15.75" customHeight="1">
      <c r="A420" s="8"/>
      <c r="B420" s="8"/>
      <c r="D420" s="8"/>
      <c r="E420" s="8"/>
      <c r="F420" s="8"/>
      <c r="G420" s="8"/>
      <c r="H420" s="8"/>
    </row>
    <row r="421" ht="15.75" customHeight="1">
      <c r="A421" s="8"/>
      <c r="B421" s="8"/>
      <c r="D421" s="8"/>
      <c r="E421" s="8"/>
      <c r="F421" s="8"/>
      <c r="G421" s="8"/>
      <c r="H421" s="8"/>
    </row>
    <row r="422" ht="15.75" customHeight="1">
      <c r="A422" s="8"/>
      <c r="B422" s="8"/>
      <c r="D422" s="8"/>
      <c r="E422" s="8"/>
      <c r="F422" s="8"/>
      <c r="G422" s="8"/>
      <c r="H422" s="8"/>
    </row>
    <row r="423" ht="15.75" customHeight="1">
      <c r="A423" s="8"/>
      <c r="B423" s="8"/>
      <c r="D423" s="8"/>
      <c r="E423" s="8"/>
      <c r="F423" s="8"/>
      <c r="G423" s="8"/>
      <c r="H423" s="8"/>
    </row>
    <row r="424" ht="15.75" customHeight="1">
      <c r="A424" s="8"/>
      <c r="B424" s="8"/>
      <c r="D424" s="8"/>
      <c r="E424" s="8"/>
      <c r="F424" s="8"/>
      <c r="G424" s="8"/>
      <c r="H424" s="8"/>
    </row>
    <row r="425" ht="15.75" customHeight="1">
      <c r="A425" s="8"/>
      <c r="B425" s="8"/>
      <c r="D425" s="8"/>
      <c r="E425" s="8"/>
      <c r="F425" s="8"/>
      <c r="G425" s="8"/>
      <c r="H425" s="8"/>
    </row>
    <row r="426" ht="15.75" customHeight="1">
      <c r="A426" s="8"/>
      <c r="B426" s="8"/>
      <c r="D426" s="8"/>
      <c r="E426" s="8"/>
      <c r="F426" s="8"/>
      <c r="G426" s="8"/>
      <c r="H426" s="8"/>
    </row>
    <row r="427" ht="15.75" customHeight="1">
      <c r="A427" s="8"/>
      <c r="B427" s="8"/>
      <c r="D427" s="8"/>
      <c r="E427" s="8"/>
      <c r="F427" s="8"/>
      <c r="G427" s="8"/>
      <c r="H427" s="8"/>
    </row>
    <row r="428" ht="15.75" customHeight="1">
      <c r="A428" s="8"/>
      <c r="B428" s="8"/>
      <c r="D428" s="8"/>
      <c r="E428" s="8"/>
      <c r="F428" s="8"/>
      <c r="G428" s="8"/>
      <c r="H428" s="8"/>
    </row>
    <row r="429" ht="15.75" customHeight="1">
      <c r="A429" s="8"/>
      <c r="B429" s="8"/>
      <c r="D429" s="8"/>
      <c r="E429" s="8"/>
      <c r="F429" s="8"/>
      <c r="G429" s="8"/>
      <c r="H429" s="8"/>
    </row>
    <row r="430" ht="15.75" customHeight="1">
      <c r="A430" s="8"/>
      <c r="B430" s="8"/>
      <c r="D430" s="8"/>
      <c r="E430" s="8"/>
      <c r="F430" s="8"/>
      <c r="G430" s="8"/>
      <c r="H430" s="8"/>
    </row>
    <row r="431" ht="15.75" customHeight="1">
      <c r="A431" s="8"/>
      <c r="B431" s="8"/>
      <c r="D431" s="8"/>
      <c r="E431" s="8"/>
      <c r="F431" s="8"/>
      <c r="G431" s="8"/>
      <c r="H431" s="8"/>
    </row>
    <row r="432" ht="15.75" customHeight="1">
      <c r="A432" s="8"/>
      <c r="B432" s="8"/>
      <c r="D432" s="8"/>
      <c r="E432" s="8"/>
      <c r="F432" s="8"/>
      <c r="G432" s="8"/>
      <c r="H432" s="8"/>
    </row>
    <row r="433" ht="15.75" customHeight="1">
      <c r="A433" s="8"/>
      <c r="B433" s="8"/>
      <c r="D433" s="8"/>
      <c r="E433" s="8"/>
      <c r="F433" s="8"/>
      <c r="G433" s="8"/>
      <c r="H433" s="8"/>
    </row>
    <row r="434" ht="15.75" customHeight="1">
      <c r="A434" s="8"/>
      <c r="B434" s="8"/>
      <c r="D434" s="8"/>
      <c r="E434" s="8"/>
      <c r="F434" s="8"/>
      <c r="G434" s="8"/>
      <c r="H434" s="8"/>
    </row>
    <row r="435" ht="15.75" customHeight="1">
      <c r="A435" s="8"/>
      <c r="B435" s="8"/>
      <c r="D435" s="8"/>
      <c r="E435" s="8"/>
      <c r="F435" s="8"/>
      <c r="G435" s="8"/>
      <c r="H435" s="8"/>
    </row>
    <row r="436" ht="15.75" customHeight="1">
      <c r="A436" s="8"/>
      <c r="B436" s="8"/>
      <c r="D436" s="8"/>
      <c r="E436" s="8"/>
      <c r="F436" s="8"/>
      <c r="G436" s="8"/>
      <c r="H436" s="8"/>
    </row>
    <row r="437" ht="15.75" customHeight="1">
      <c r="A437" s="8"/>
      <c r="B437" s="8"/>
      <c r="D437" s="8"/>
      <c r="E437" s="8"/>
      <c r="F437" s="8"/>
      <c r="G437" s="8"/>
      <c r="H437" s="8"/>
    </row>
    <row r="438" ht="15.75" customHeight="1">
      <c r="A438" s="8"/>
      <c r="B438" s="8"/>
      <c r="D438" s="8"/>
      <c r="E438" s="8"/>
      <c r="F438" s="8"/>
      <c r="G438" s="8"/>
      <c r="H438" s="8"/>
    </row>
    <row r="439" ht="15.75" customHeight="1">
      <c r="A439" s="8"/>
      <c r="B439" s="8"/>
      <c r="D439" s="8"/>
      <c r="E439" s="8"/>
      <c r="F439" s="8"/>
      <c r="G439" s="8"/>
      <c r="H439" s="8"/>
    </row>
    <row r="440" ht="15.75" customHeight="1">
      <c r="A440" s="8"/>
      <c r="B440" s="8"/>
      <c r="D440" s="8"/>
      <c r="E440" s="8"/>
      <c r="F440" s="8"/>
      <c r="G440" s="8"/>
      <c r="H440" s="8"/>
    </row>
    <row r="441" ht="15.75" customHeight="1">
      <c r="A441" s="8"/>
      <c r="B441" s="8"/>
      <c r="D441" s="8"/>
      <c r="E441" s="8"/>
      <c r="F441" s="8"/>
      <c r="G441" s="8"/>
      <c r="H441" s="8"/>
    </row>
    <row r="442" ht="15.75" customHeight="1">
      <c r="A442" s="8"/>
      <c r="B442" s="8"/>
      <c r="D442" s="8"/>
      <c r="E442" s="8"/>
      <c r="F442" s="8"/>
      <c r="G442" s="8"/>
      <c r="H442" s="8"/>
    </row>
    <row r="443" ht="15.75" customHeight="1">
      <c r="A443" s="8"/>
      <c r="B443" s="8"/>
      <c r="D443" s="8"/>
      <c r="E443" s="8"/>
      <c r="F443" s="8"/>
      <c r="G443" s="8"/>
      <c r="H443" s="8"/>
    </row>
    <row r="444" ht="15.75" customHeight="1">
      <c r="A444" s="8"/>
      <c r="B444" s="8"/>
      <c r="D444" s="8"/>
      <c r="E444" s="8"/>
      <c r="F444" s="8"/>
      <c r="G444" s="8"/>
      <c r="H444" s="8"/>
    </row>
    <row r="445" ht="15.75" customHeight="1">
      <c r="A445" s="8"/>
      <c r="B445" s="8"/>
      <c r="D445" s="8"/>
      <c r="E445" s="8"/>
      <c r="F445" s="8"/>
      <c r="G445" s="8"/>
      <c r="H445" s="8"/>
    </row>
    <row r="446" ht="15.75" customHeight="1">
      <c r="A446" s="8"/>
      <c r="B446" s="8"/>
      <c r="D446" s="8"/>
      <c r="E446" s="8"/>
      <c r="F446" s="8"/>
      <c r="G446" s="8"/>
      <c r="H446" s="8"/>
    </row>
    <row r="447" ht="15.75" customHeight="1">
      <c r="A447" s="8"/>
      <c r="B447" s="8"/>
      <c r="D447" s="8"/>
      <c r="E447" s="8"/>
      <c r="F447" s="8"/>
      <c r="G447" s="8"/>
      <c r="H447" s="8"/>
    </row>
    <row r="448" ht="15.75" customHeight="1">
      <c r="A448" s="8"/>
      <c r="B448" s="8"/>
      <c r="D448" s="8"/>
      <c r="E448" s="8"/>
      <c r="F448" s="8"/>
      <c r="G448" s="8"/>
      <c r="H448" s="8"/>
    </row>
    <row r="449" ht="15.75" customHeight="1">
      <c r="A449" s="8"/>
      <c r="B449" s="8"/>
      <c r="D449" s="8"/>
      <c r="E449" s="8"/>
      <c r="F449" s="8"/>
      <c r="G449" s="8"/>
      <c r="H449" s="8"/>
    </row>
    <row r="450" ht="15.75" customHeight="1">
      <c r="A450" s="8"/>
      <c r="B450" s="8"/>
      <c r="D450" s="8"/>
      <c r="E450" s="8"/>
      <c r="F450" s="8"/>
      <c r="G450" s="8"/>
      <c r="H450" s="8"/>
    </row>
    <row r="451" ht="15.75" customHeight="1">
      <c r="A451" s="8"/>
      <c r="B451" s="8"/>
      <c r="D451" s="8"/>
      <c r="E451" s="8"/>
      <c r="F451" s="8"/>
      <c r="G451" s="8"/>
      <c r="H451" s="8"/>
    </row>
    <row r="452" ht="15.75" customHeight="1">
      <c r="A452" s="8"/>
      <c r="B452" s="8"/>
      <c r="D452" s="8"/>
      <c r="E452" s="8"/>
      <c r="F452" s="8"/>
      <c r="G452" s="8"/>
      <c r="H452" s="8"/>
    </row>
    <row r="453" ht="15.75" customHeight="1">
      <c r="A453" s="8"/>
      <c r="B453" s="8"/>
      <c r="D453" s="8"/>
      <c r="E453" s="8"/>
      <c r="F453" s="8"/>
      <c r="G453" s="8"/>
      <c r="H453" s="8"/>
    </row>
    <row r="454" ht="15.75" customHeight="1">
      <c r="A454" s="8"/>
      <c r="B454" s="8"/>
      <c r="D454" s="8"/>
      <c r="E454" s="8"/>
      <c r="F454" s="8"/>
      <c r="G454" s="8"/>
      <c r="H454" s="8"/>
    </row>
    <row r="455" ht="15.75" customHeight="1">
      <c r="A455" s="8"/>
      <c r="B455" s="8"/>
      <c r="D455" s="8"/>
      <c r="E455" s="8"/>
      <c r="F455" s="8"/>
      <c r="G455" s="8"/>
      <c r="H455" s="8"/>
    </row>
    <row r="456" ht="15.75" customHeight="1">
      <c r="A456" s="8"/>
      <c r="B456" s="8"/>
      <c r="D456" s="8"/>
      <c r="E456" s="8"/>
      <c r="F456" s="8"/>
      <c r="G456" s="8"/>
      <c r="H456" s="8"/>
    </row>
    <row r="457" ht="15.75" customHeight="1">
      <c r="A457" s="8"/>
      <c r="B457" s="8"/>
      <c r="D457" s="8"/>
      <c r="E457" s="8"/>
      <c r="F457" s="8"/>
      <c r="G457" s="8"/>
      <c r="H457" s="8"/>
    </row>
    <row r="458" ht="15.75" customHeight="1">
      <c r="A458" s="8"/>
      <c r="B458" s="8"/>
      <c r="D458" s="8"/>
      <c r="E458" s="8"/>
      <c r="F458" s="8"/>
      <c r="G458" s="8"/>
      <c r="H458" s="8"/>
    </row>
    <row r="459" ht="15.75" customHeight="1">
      <c r="A459" s="8"/>
      <c r="B459" s="8"/>
      <c r="D459" s="8"/>
      <c r="E459" s="8"/>
      <c r="F459" s="8"/>
      <c r="G459" s="8"/>
      <c r="H459" s="8"/>
    </row>
    <row r="460" ht="15.75" customHeight="1">
      <c r="A460" s="8"/>
      <c r="B460" s="8"/>
      <c r="D460" s="8"/>
      <c r="E460" s="8"/>
      <c r="F460" s="8"/>
      <c r="G460" s="8"/>
      <c r="H460" s="8"/>
    </row>
    <row r="461" ht="15.75" customHeight="1">
      <c r="A461" s="8"/>
      <c r="B461" s="8"/>
      <c r="D461" s="8"/>
      <c r="E461" s="8"/>
      <c r="F461" s="8"/>
      <c r="G461" s="8"/>
      <c r="H461" s="8"/>
    </row>
    <row r="462" ht="15.75" customHeight="1">
      <c r="A462" s="8"/>
      <c r="B462" s="8"/>
      <c r="D462" s="8"/>
      <c r="E462" s="8"/>
      <c r="F462" s="8"/>
      <c r="G462" s="8"/>
      <c r="H462" s="8"/>
    </row>
    <row r="463" ht="15.75" customHeight="1">
      <c r="A463" s="8"/>
      <c r="B463" s="8"/>
      <c r="D463" s="8"/>
      <c r="E463" s="8"/>
      <c r="F463" s="8"/>
      <c r="G463" s="8"/>
      <c r="H463" s="8"/>
    </row>
    <row r="464" ht="15.75" customHeight="1">
      <c r="A464" s="8"/>
      <c r="B464" s="8"/>
      <c r="D464" s="8"/>
      <c r="E464" s="8"/>
      <c r="F464" s="8"/>
      <c r="G464" s="8"/>
      <c r="H464" s="8"/>
    </row>
    <row r="465" ht="15.75" customHeight="1">
      <c r="A465" s="8"/>
      <c r="B465" s="8"/>
      <c r="D465" s="8"/>
      <c r="E465" s="8"/>
      <c r="F465" s="8"/>
      <c r="G465" s="8"/>
      <c r="H465" s="8"/>
    </row>
    <row r="466" ht="15.75" customHeight="1">
      <c r="A466" s="8"/>
      <c r="B466" s="8"/>
      <c r="D466" s="8"/>
      <c r="E466" s="8"/>
      <c r="F466" s="8"/>
      <c r="G466" s="8"/>
      <c r="H466" s="8"/>
    </row>
    <row r="467" ht="15.75" customHeight="1">
      <c r="A467" s="8"/>
      <c r="B467" s="8"/>
      <c r="D467" s="8"/>
      <c r="E467" s="8"/>
      <c r="F467" s="8"/>
      <c r="G467" s="8"/>
      <c r="H467" s="8"/>
    </row>
    <row r="468" ht="15.75" customHeight="1">
      <c r="A468" s="8"/>
      <c r="B468" s="8"/>
      <c r="D468" s="8"/>
      <c r="E468" s="8"/>
      <c r="F468" s="8"/>
      <c r="G468" s="8"/>
      <c r="H468" s="8"/>
    </row>
    <row r="469" ht="15.75" customHeight="1">
      <c r="A469" s="8"/>
      <c r="B469" s="8"/>
      <c r="D469" s="8"/>
      <c r="E469" s="8"/>
      <c r="F469" s="8"/>
      <c r="G469" s="8"/>
      <c r="H469" s="8"/>
    </row>
    <row r="470" ht="15.75" customHeight="1">
      <c r="A470" s="8"/>
      <c r="B470" s="8"/>
      <c r="D470" s="8"/>
      <c r="E470" s="8"/>
      <c r="F470" s="8"/>
      <c r="G470" s="8"/>
      <c r="H470" s="8"/>
    </row>
    <row r="471" ht="15.75" customHeight="1">
      <c r="A471" s="8"/>
      <c r="B471" s="8"/>
      <c r="D471" s="8"/>
      <c r="E471" s="8"/>
      <c r="F471" s="8"/>
      <c r="G471" s="8"/>
      <c r="H471" s="8"/>
    </row>
    <row r="472" ht="15.75" customHeight="1">
      <c r="A472" s="8"/>
      <c r="B472" s="8"/>
      <c r="D472" s="8"/>
      <c r="E472" s="8"/>
      <c r="F472" s="8"/>
      <c r="G472" s="8"/>
      <c r="H472" s="8"/>
    </row>
    <row r="473" ht="15.75" customHeight="1">
      <c r="A473" s="8"/>
      <c r="B473" s="8"/>
      <c r="D473" s="8"/>
      <c r="E473" s="8"/>
      <c r="F473" s="8"/>
      <c r="G473" s="8"/>
      <c r="H473" s="8"/>
    </row>
    <row r="474" ht="15.75" customHeight="1">
      <c r="A474" s="8"/>
      <c r="B474" s="8"/>
      <c r="D474" s="8"/>
      <c r="E474" s="8"/>
      <c r="F474" s="8"/>
      <c r="G474" s="8"/>
      <c r="H474" s="8"/>
    </row>
    <row r="475" ht="15.75" customHeight="1">
      <c r="A475" s="8"/>
      <c r="B475" s="8"/>
      <c r="D475" s="8"/>
      <c r="E475" s="8"/>
      <c r="F475" s="8"/>
      <c r="G475" s="8"/>
      <c r="H475" s="8"/>
    </row>
    <row r="476" ht="15.75" customHeight="1">
      <c r="A476" s="8"/>
      <c r="B476" s="8"/>
      <c r="D476" s="8"/>
      <c r="E476" s="8"/>
      <c r="F476" s="8"/>
      <c r="G476" s="8"/>
      <c r="H476" s="8"/>
    </row>
    <row r="477" ht="15.75" customHeight="1">
      <c r="A477" s="8"/>
      <c r="B477" s="8"/>
      <c r="D477" s="8"/>
      <c r="E477" s="8"/>
      <c r="F477" s="8"/>
      <c r="G477" s="8"/>
      <c r="H477" s="8"/>
    </row>
    <row r="478" ht="15.75" customHeight="1">
      <c r="A478" s="8"/>
      <c r="B478" s="8"/>
      <c r="D478" s="8"/>
      <c r="E478" s="8"/>
      <c r="F478" s="8"/>
      <c r="G478" s="8"/>
      <c r="H478" s="8"/>
    </row>
    <row r="479" ht="15.75" customHeight="1">
      <c r="A479" s="8"/>
      <c r="B479" s="8"/>
      <c r="D479" s="8"/>
      <c r="E479" s="8"/>
      <c r="F479" s="8"/>
      <c r="G479" s="8"/>
      <c r="H479" s="8"/>
    </row>
    <row r="480" ht="15.75" customHeight="1">
      <c r="A480" s="8"/>
      <c r="B480" s="8"/>
      <c r="D480" s="8"/>
      <c r="E480" s="8"/>
      <c r="F480" s="8"/>
      <c r="G480" s="8"/>
      <c r="H480" s="8"/>
    </row>
    <row r="481" ht="15.75" customHeight="1">
      <c r="A481" s="8"/>
      <c r="B481" s="8"/>
      <c r="D481" s="8"/>
      <c r="E481" s="8"/>
      <c r="F481" s="8"/>
      <c r="G481" s="8"/>
      <c r="H481" s="8"/>
    </row>
    <row r="482" ht="15.75" customHeight="1">
      <c r="A482" s="8"/>
      <c r="B482" s="8"/>
      <c r="D482" s="8"/>
      <c r="E482" s="8"/>
      <c r="F482" s="8"/>
      <c r="G482" s="8"/>
      <c r="H482" s="8"/>
    </row>
    <row r="483" ht="15.75" customHeight="1">
      <c r="A483" s="8"/>
      <c r="B483" s="8"/>
      <c r="D483" s="8"/>
      <c r="E483" s="8"/>
      <c r="F483" s="8"/>
      <c r="G483" s="8"/>
      <c r="H483" s="8"/>
    </row>
    <row r="484" ht="15.75" customHeight="1">
      <c r="A484" s="8"/>
      <c r="B484" s="8"/>
      <c r="D484" s="8"/>
      <c r="E484" s="8"/>
      <c r="F484" s="8"/>
      <c r="G484" s="8"/>
      <c r="H484" s="8"/>
    </row>
    <row r="485" ht="15.75" customHeight="1">
      <c r="A485" s="8"/>
      <c r="B485" s="8"/>
      <c r="D485" s="8"/>
      <c r="E485" s="8"/>
      <c r="F485" s="8"/>
      <c r="G485" s="8"/>
      <c r="H485" s="8"/>
    </row>
    <row r="486" ht="15.75" customHeight="1">
      <c r="A486" s="8"/>
      <c r="B486" s="8"/>
      <c r="D486" s="8"/>
      <c r="E486" s="8"/>
      <c r="F486" s="8"/>
      <c r="G486" s="8"/>
      <c r="H486" s="8"/>
    </row>
    <row r="487" ht="15.75" customHeight="1">
      <c r="A487" s="8"/>
      <c r="B487" s="8"/>
      <c r="D487" s="8"/>
      <c r="E487" s="8"/>
      <c r="F487" s="8"/>
      <c r="G487" s="8"/>
      <c r="H487" s="8"/>
    </row>
    <row r="488" ht="15.75" customHeight="1">
      <c r="A488" s="8"/>
      <c r="B488" s="8"/>
      <c r="D488" s="8"/>
      <c r="E488" s="8"/>
      <c r="F488" s="8"/>
      <c r="G488" s="8"/>
      <c r="H488" s="8"/>
    </row>
    <row r="489" ht="15.75" customHeight="1">
      <c r="A489" s="8"/>
      <c r="B489" s="8"/>
      <c r="D489" s="8"/>
      <c r="E489" s="8"/>
      <c r="F489" s="8"/>
      <c r="G489" s="8"/>
      <c r="H489" s="8"/>
    </row>
    <row r="490" ht="15.75" customHeight="1">
      <c r="A490" s="8"/>
      <c r="B490" s="8"/>
      <c r="D490" s="8"/>
      <c r="E490" s="8"/>
      <c r="F490" s="8"/>
      <c r="G490" s="8"/>
      <c r="H490" s="8"/>
    </row>
    <row r="491" ht="15.75" customHeight="1">
      <c r="A491" s="8"/>
      <c r="B491" s="8"/>
      <c r="D491" s="8"/>
      <c r="E491" s="8"/>
      <c r="F491" s="8"/>
      <c r="G491" s="8"/>
      <c r="H491" s="8"/>
    </row>
    <row r="492" ht="15.75" customHeight="1">
      <c r="A492" s="8"/>
      <c r="B492" s="8"/>
      <c r="D492" s="8"/>
      <c r="E492" s="8"/>
      <c r="F492" s="8"/>
      <c r="G492" s="8"/>
      <c r="H492" s="8"/>
    </row>
    <row r="493" ht="15.75" customHeight="1">
      <c r="A493" s="8"/>
      <c r="B493" s="8"/>
      <c r="D493" s="8"/>
      <c r="E493" s="8"/>
      <c r="F493" s="8"/>
      <c r="G493" s="8"/>
      <c r="H493" s="8"/>
    </row>
    <row r="494" ht="15.75" customHeight="1">
      <c r="A494" s="8"/>
      <c r="B494" s="8"/>
      <c r="D494" s="8"/>
      <c r="E494" s="8"/>
      <c r="F494" s="8"/>
      <c r="G494" s="8"/>
      <c r="H494" s="8"/>
    </row>
    <row r="495" ht="15.75" customHeight="1">
      <c r="A495" s="8"/>
      <c r="B495" s="8"/>
      <c r="D495" s="8"/>
      <c r="E495" s="8"/>
      <c r="F495" s="8"/>
      <c r="G495" s="8"/>
      <c r="H495" s="8"/>
    </row>
    <row r="496" ht="15.75" customHeight="1">
      <c r="A496" s="8"/>
      <c r="B496" s="8"/>
      <c r="D496" s="8"/>
      <c r="E496" s="8"/>
      <c r="F496" s="8"/>
      <c r="G496" s="8"/>
      <c r="H496" s="8"/>
    </row>
    <row r="497" ht="15.75" customHeight="1">
      <c r="A497" s="8"/>
      <c r="B497" s="8"/>
      <c r="D497" s="8"/>
      <c r="E497" s="8"/>
      <c r="F497" s="8"/>
      <c r="G497" s="8"/>
      <c r="H497" s="8"/>
    </row>
    <row r="498" ht="15.75" customHeight="1">
      <c r="A498" s="8"/>
      <c r="B498" s="8"/>
      <c r="D498" s="8"/>
      <c r="E498" s="8"/>
      <c r="F498" s="8"/>
      <c r="G498" s="8"/>
      <c r="H498" s="8"/>
    </row>
    <row r="499" ht="15.75" customHeight="1">
      <c r="A499" s="8"/>
      <c r="B499" s="8"/>
      <c r="D499" s="8"/>
      <c r="E499" s="8"/>
      <c r="F499" s="8"/>
      <c r="G499" s="8"/>
      <c r="H499" s="8"/>
    </row>
    <row r="500" ht="15.75" customHeight="1">
      <c r="A500" s="8"/>
      <c r="B500" s="8"/>
      <c r="D500" s="8"/>
      <c r="E500" s="8"/>
      <c r="F500" s="8"/>
      <c r="G500" s="8"/>
      <c r="H500" s="8"/>
    </row>
    <row r="501" ht="15.75" customHeight="1">
      <c r="A501" s="8"/>
      <c r="B501" s="8"/>
      <c r="D501" s="8"/>
      <c r="E501" s="8"/>
      <c r="F501" s="8"/>
      <c r="G501" s="8"/>
      <c r="H501" s="8"/>
    </row>
    <row r="502" ht="15.75" customHeight="1">
      <c r="A502" s="8"/>
      <c r="B502" s="8"/>
      <c r="D502" s="8"/>
      <c r="E502" s="8"/>
      <c r="F502" s="8"/>
      <c r="G502" s="8"/>
      <c r="H502" s="8"/>
    </row>
    <row r="503" ht="15.75" customHeight="1">
      <c r="A503" s="8"/>
      <c r="B503" s="8"/>
      <c r="D503" s="8"/>
      <c r="E503" s="8"/>
      <c r="F503" s="8"/>
      <c r="G503" s="8"/>
      <c r="H503" s="8"/>
    </row>
    <row r="504" ht="15.75" customHeight="1">
      <c r="A504" s="8"/>
      <c r="B504" s="8"/>
      <c r="D504" s="8"/>
      <c r="E504" s="8"/>
      <c r="F504" s="8"/>
      <c r="G504" s="8"/>
      <c r="H504" s="8"/>
    </row>
    <row r="505" ht="15.75" customHeight="1">
      <c r="A505" s="8"/>
      <c r="B505" s="8"/>
      <c r="D505" s="8"/>
      <c r="E505" s="8"/>
      <c r="F505" s="8"/>
      <c r="G505" s="8"/>
      <c r="H505" s="8"/>
    </row>
    <row r="506" ht="15.75" customHeight="1">
      <c r="A506" s="8"/>
      <c r="B506" s="8"/>
      <c r="D506" s="8"/>
      <c r="E506" s="8"/>
      <c r="F506" s="8"/>
      <c r="G506" s="8"/>
      <c r="H506" s="8"/>
    </row>
    <row r="507" ht="15.75" customHeight="1">
      <c r="A507" s="8"/>
      <c r="B507" s="8"/>
      <c r="D507" s="8"/>
      <c r="E507" s="8"/>
      <c r="F507" s="8"/>
      <c r="G507" s="8"/>
      <c r="H507" s="8"/>
    </row>
    <row r="508" ht="15.75" customHeight="1">
      <c r="A508" s="8"/>
      <c r="B508" s="8"/>
      <c r="D508" s="8"/>
      <c r="E508" s="8"/>
      <c r="F508" s="8"/>
      <c r="G508" s="8"/>
      <c r="H508" s="8"/>
    </row>
    <row r="509" ht="15.75" customHeight="1">
      <c r="A509" s="8"/>
      <c r="B509" s="8"/>
      <c r="D509" s="8"/>
      <c r="E509" s="8"/>
      <c r="F509" s="8"/>
      <c r="G509" s="8"/>
      <c r="H509" s="8"/>
    </row>
    <row r="510" ht="15.75" customHeight="1">
      <c r="A510" s="8"/>
      <c r="B510" s="8"/>
      <c r="D510" s="8"/>
      <c r="E510" s="8"/>
      <c r="F510" s="8"/>
      <c r="G510" s="8"/>
      <c r="H510" s="8"/>
    </row>
    <row r="511" ht="15.75" customHeight="1">
      <c r="A511" s="8"/>
      <c r="B511" s="8"/>
      <c r="D511" s="8"/>
      <c r="E511" s="8"/>
      <c r="F511" s="8"/>
      <c r="G511" s="8"/>
      <c r="H511" s="8"/>
    </row>
    <row r="512" ht="15.75" customHeight="1">
      <c r="A512" s="8"/>
      <c r="B512" s="8"/>
      <c r="D512" s="8"/>
      <c r="E512" s="8"/>
      <c r="F512" s="8"/>
      <c r="G512" s="8"/>
      <c r="H512" s="8"/>
    </row>
    <row r="513" ht="15.75" customHeight="1">
      <c r="A513" s="8"/>
      <c r="B513" s="8"/>
      <c r="D513" s="8"/>
      <c r="E513" s="8"/>
      <c r="F513" s="8"/>
      <c r="G513" s="8"/>
      <c r="H513" s="8"/>
    </row>
    <row r="514" ht="15.75" customHeight="1">
      <c r="A514" s="8"/>
      <c r="B514" s="8"/>
      <c r="D514" s="8"/>
      <c r="E514" s="8"/>
      <c r="F514" s="8"/>
      <c r="G514" s="8"/>
      <c r="H514" s="8"/>
    </row>
    <row r="515" ht="15.75" customHeight="1">
      <c r="A515" s="8"/>
      <c r="B515" s="8"/>
      <c r="D515" s="8"/>
      <c r="E515" s="8"/>
      <c r="F515" s="8"/>
      <c r="G515" s="8"/>
      <c r="H515" s="8"/>
    </row>
    <row r="516" ht="15.75" customHeight="1">
      <c r="A516" s="8"/>
      <c r="B516" s="8"/>
      <c r="D516" s="8"/>
      <c r="E516" s="8"/>
      <c r="F516" s="8"/>
      <c r="G516" s="8"/>
      <c r="H516" s="8"/>
    </row>
    <row r="517" ht="15.75" customHeight="1">
      <c r="A517" s="8"/>
      <c r="B517" s="8"/>
      <c r="D517" s="8"/>
      <c r="E517" s="8"/>
      <c r="F517" s="8"/>
      <c r="G517" s="8"/>
      <c r="H517" s="8"/>
    </row>
    <row r="518" ht="15.75" customHeight="1">
      <c r="A518" s="8"/>
      <c r="B518" s="8"/>
      <c r="D518" s="8"/>
      <c r="E518" s="8"/>
      <c r="F518" s="8"/>
      <c r="G518" s="8"/>
      <c r="H518" s="8"/>
    </row>
    <row r="519" ht="15.75" customHeight="1">
      <c r="A519" s="8"/>
      <c r="B519" s="8"/>
      <c r="D519" s="8"/>
      <c r="E519" s="8"/>
      <c r="F519" s="8"/>
      <c r="G519" s="8"/>
      <c r="H519" s="8"/>
    </row>
    <row r="520" ht="15.75" customHeight="1">
      <c r="A520" s="8"/>
      <c r="B520" s="8"/>
      <c r="D520" s="8"/>
      <c r="E520" s="8"/>
      <c r="F520" s="8"/>
      <c r="G520" s="8"/>
      <c r="H520" s="8"/>
    </row>
    <row r="521" ht="15.75" customHeight="1">
      <c r="A521" s="8"/>
      <c r="B521" s="8"/>
      <c r="D521" s="8"/>
      <c r="E521" s="8"/>
      <c r="F521" s="8"/>
      <c r="G521" s="8"/>
      <c r="H521" s="8"/>
    </row>
    <row r="522" ht="15.75" customHeight="1">
      <c r="A522" s="8"/>
      <c r="B522" s="8"/>
      <c r="D522" s="8"/>
      <c r="E522" s="8"/>
      <c r="F522" s="8"/>
      <c r="G522" s="8"/>
      <c r="H522" s="8"/>
    </row>
    <row r="523" ht="15.75" customHeight="1">
      <c r="A523" s="8"/>
      <c r="B523" s="8"/>
      <c r="D523" s="8"/>
      <c r="E523" s="8"/>
      <c r="F523" s="8"/>
      <c r="G523" s="8"/>
      <c r="H523" s="8"/>
    </row>
    <row r="524" ht="15.75" customHeight="1">
      <c r="A524" s="8"/>
      <c r="B524" s="8"/>
      <c r="D524" s="8"/>
      <c r="E524" s="8"/>
      <c r="F524" s="8"/>
      <c r="G524" s="8"/>
      <c r="H524" s="8"/>
    </row>
    <row r="525" ht="15.75" customHeight="1">
      <c r="A525" s="8"/>
      <c r="B525" s="8"/>
      <c r="D525" s="8"/>
      <c r="E525" s="8"/>
      <c r="F525" s="8"/>
      <c r="G525" s="8"/>
      <c r="H525" s="8"/>
    </row>
    <row r="526" ht="15.75" customHeight="1">
      <c r="A526" s="8"/>
      <c r="B526" s="8"/>
      <c r="D526" s="8"/>
      <c r="E526" s="8"/>
      <c r="F526" s="8"/>
      <c r="G526" s="8"/>
      <c r="H526" s="8"/>
    </row>
    <row r="527" ht="15.75" customHeight="1">
      <c r="A527" s="8"/>
      <c r="B527" s="8"/>
      <c r="D527" s="8"/>
      <c r="E527" s="8"/>
      <c r="F527" s="8"/>
      <c r="G527" s="8"/>
      <c r="H527" s="8"/>
    </row>
    <row r="528" ht="15.75" customHeight="1">
      <c r="A528" s="8"/>
      <c r="B528" s="8"/>
      <c r="D528" s="8"/>
      <c r="E528" s="8"/>
      <c r="F528" s="8"/>
      <c r="G528" s="8"/>
      <c r="H528" s="8"/>
    </row>
    <row r="529" ht="15.75" customHeight="1">
      <c r="A529" s="8"/>
      <c r="B529" s="8"/>
      <c r="D529" s="8"/>
      <c r="E529" s="8"/>
      <c r="F529" s="8"/>
      <c r="G529" s="8"/>
      <c r="H529" s="8"/>
    </row>
    <row r="530" ht="15.75" customHeight="1">
      <c r="A530" s="8"/>
      <c r="B530" s="8"/>
      <c r="D530" s="8"/>
      <c r="E530" s="8"/>
      <c r="F530" s="8"/>
      <c r="G530" s="8"/>
      <c r="H530" s="8"/>
    </row>
    <row r="531" ht="15.75" customHeight="1">
      <c r="A531" s="8"/>
      <c r="B531" s="8"/>
      <c r="D531" s="8"/>
      <c r="E531" s="8"/>
      <c r="F531" s="8"/>
      <c r="G531" s="8"/>
      <c r="H531" s="8"/>
    </row>
    <row r="532" ht="15.75" customHeight="1">
      <c r="A532" s="8"/>
      <c r="B532" s="8"/>
      <c r="D532" s="8"/>
      <c r="E532" s="8"/>
      <c r="F532" s="8"/>
      <c r="G532" s="8"/>
      <c r="H532" s="8"/>
    </row>
    <row r="533" ht="15.75" customHeight="1">
      <c r="A533" s="8"/>
      <c r="B533" s="8"/>
      <c r="D533" s="8"/>
      <c r="E533" s="8"/>
      <c r="F533" s="8"/>
      <c r="G533" s="8"/>
      <c r="H533" s="8"/>
    </row>
    <row r="534" ht="15.75" customHeight="1">
      <c r="A534" s="8"/>
      <c r="B534" s="8"/>
      <c r="D534" s="8"/>
      <c r="E534" s="8"/>
      <c r="F534" s="8"/>
      <c r="G534" s="8"/>
      <c r="H534" s="8"/>
    </row>
    <row r="535" ht="15.75" customHeight="1">
      <c r="A535" s="8"/>
      <c r="B535" s="8"/>
      <c r="D535" s="8"/>
      <c r="E535" s="8"/>
      <c r="F535" s="8"/>
      <c r="G535" s="8"/>
      <c r="H535" s="8"/>
    </row>
    <row r="536" ht="15.75" customHeight="1">
      <c r="A536" s="8"/>
      <c r="B536" s="8"/>
      <c r="D536" s="8"/>
      <c r="E536" s="8"/>
      <c r="F536" s="8"/>
      <c r="G536" s="8"/>
      <c r="H536" s="8"/>
    </row>
    <row r="537" ht="15.75" customHeight="1">
      <c r="A537" s="8"/>
      <c r="B537" s="8"/>
      <c r="D537" s="8"/>
      <c r="E537" s="8"/>
      <c r="F537" s="8"/>
      <c r="G537" s="8"/>
      <c r="H537" s="8"/>
    </row>
    <row r="538" ht="15.75" customHeight="1">
      <c r="A538" s="8"/>
      <c r="B538" s="8"/>
      <c r="D538" s="8"/>
      <c r="E538" s="8"/>
      <c r="F538" s="8"/>
      <c r="G538" s="8"/>
      <c r="H538" s="8"/>
    </row>
    <row r="539" ht="15.75" customHeight="1">
      <c r="A539" s="8"/>
      <c r="B539" s="8"/>
      <c r="D539" s="8"/>
      <c r="E539" s="8"/>
      <c r="F539" s="8"/>
      <c r="G539" s="8"/>
      <c r="H539" s="8"/>
    </row>
    <row r="540" ht="15.75" customHeight="1">
      <c r="A540" s="8"/>
      <c r="B540" s="8"/>
      <c r="D540" s="8"/>
      <c r="E540" s="8"/>
      <c r="F540" s="8"/>
      <c r="G540" s="8"/>
      <c r="H540" s="8"/>
    </row>
    <row r="541" ht="15.75" customHeight="1">
      <c r="A541" s="8"/>
      <c r="B541" s="8"/>
      <c r="D541" s="8"/>
      <c r="E541" s="8"/>
      <c r="F541" s="8"/>
      <c r="G541" s="8"/>
      <c r="H541" s="8"/>
    </row>
    <row r="542" ht="15.75" customHeight="1">
      <c r="A542" s="8"/>
      <c r="B542" s="8"/>
      <c r="D542" s="8"/>
      <c r="E542" s="8"/>
      <c r="F542" s="8"/>
      <c r="G542" s="8"/>
      <c r="H542" s="8"/>
    </row>
    <row r="543" ht="15.75" customHeight="1">
      <c r="A543" s="8"/>
      <c r="B543" s="8"/>
      <c r="D543" s="8"/>
      <c r="E543" s="8"/>
      <c r="F543" s="8"/>
      <c r="G543" s="8"/>
      <c r="H543" s="8"/>
    </row>
    <row r="544" ht="15.75" customHeight="1">
      <c r="A544" s="8"/>
      <c r="B544" s="8"/>
      <c r="D544" s="8"/>
      <c r="E544" s="8"/>
      <c r="F544" s="8"/>
      <c r="G544" s="8"/>
      <c r="H544" s="8"/>
    </row>
    <row r="545" ht="15.75" customHeight="1">
      <c r="A545" s="8"/>
      <c r="B545" s="8"/>
      <c r="D545" s="8"/>
      <c r="E545" s="8"/>
      <c r="F545" s="8"/>
      <c r="G545" s="8"/>
      <c r="H545" s="8"/>
    </row>
    <row r="546" ht="15.75" customHeight="1">
      <c r="A546" s="8"/>
      <c r="B546" s="8"/>
      <c r="D546" s="8"/>
      <c r="E546" s="8"/>
      <c r="F546" s="8"/>
      <c r="G546" s="8"/>
      <c r="H546" s="8"/>
    </row>
    <row r="547" ht="15.75" customHeight="1">
      <c r="A547" s="8"/>
      <c r="B547" s="8"/>
      <c r="D547" s="8"/>
      <c r="E547" s="8"/>
      <c r="F547" s="8"/>
      <c r="G547" s="8"/>
      <c r="H547" s="8"/>
    </row>
    <row r="548" ht="15.75" customHeight="1">
      <c r="A548" s="8"/>
      <c r="B548" s="8"/>
      <c r="D548" s="8"/>
      <c r="E548" s="8"/>
      <c r="F548" s="8"/>
      <c r="G548" s="8"/>
      <c r="H548" s="8"/>
    </row>
    <row r="549" ht="15.75" customHeight="1">
      <c r="A549" s="8"/>
      <c r="B549" s="8"/>
      <c r="D549" s="8"/>
      <c r="E549" s="8"/>
      <c r="F549" s="8"/>
      <c r="G549" s="8"/>
      <c r="H549" s="8"/>
    </row>
    <row r="550" ht="15.75" customHeight="1">
      <c r="A550" s="8"/>
      <c r="B550" s="8"/>
      <c r="D550" s="8"/>
      <c r="E550" s="8"/>
      <c r="F550" s="8"/>
      <c r="G550" s="8"/>
      <c r="H550" s="8"/>
    </row>
    <row r="551" ht="15.75" customHeight="1">
      <c r="A551" s="8"/>
      <c r="B551" s="8"/>
      <c r="D551" s="8"/>
      <c r="E551" s="8"/>
      <c r="F551" s="8"/>
      <c r="G551" s="8"/>
      <c r="H551" s="8"/>
    </row>
    <row r="552" ht="15.75" customHeight="1">
      <c r="A552" s="8"/>
      <c r="B552" s="8"/>
      <c r="D552" s="8"/>
      <c r="E552" s="8"/>
      <c r="F552" s="8"/>
      <c r="G552" s="8"/>
      <c r="H552" s="8"/>
    </row>
    <row r="553" ht="15.75" customHeight="1">
      <c r="A553" s="8"/>
      <c r="B553" s="8"/>
      <c r="D553" s="8"/>
      <c r="E553" s="8"/>
      <c r="F553" s="8"/>
      <c r="G553" s="8"/>
      <c r="H553" s="8"/>
    </row>
    <row r="554" ht="15.75" customHeight="1">
      <c r="A554" s="8"/>
      <c r="B554" s="8"/>
      <c r="D554" s="8"/>
      <c r="E554" s="8"/>
      <c r="F554" s="8"/>
      <c r="G554" s="8"/>
      <c r="H554" s="8"/>
    </row>
    <row r="555" ht="15.75" customHeight="1">
      <c r="A555" s="8"/>
      <c r="B555" s="8"/>
      <c r="D555" s="8"/>
      <c r="E555" s="8"/>
      <c r="F555" s="8"/>
      <c r="G555" s="8"/>
      <c r="H555" s="8"/>
    </row>
    <row r="556" ht="15.75" customHeight="1">
      <c r="A556" s="8"/>
      <c r="B556" s="8"/>
      <c r="D556" s="8"/>
      <c r="E556" s="8"/>
      <c r="F556" s="8"/>
      <c r="G556" s="8"/>
      <c r="H556" s="8"/>
    </row>
    <row r="557" ht="15.75" customHeight="1">
      <c r="A557" s="8"/>
      <c r="B557" s="8"/>
      <c r="D557" s="8"/>
      <c r="E557" s="8"/>
      <c r="F557" s="8"/>
      <c r="G557" s="8"/>
      <c r="H557" s="8"/>
    </row>
    <row r="558" ht="15.75" customHeight="1">
      <c r="A558" s="8"/>
      <c r="B558" s="8"/>
      <c r="D558" s="8"/>
      <c r="E558" s="8"/>
      <c r="F558" s="8"/>
      <c r="G558" s="8"/>
      <c r="H558" s="8"/>
    </row>
    <row r="559" ht="15.75" customHeight="1">
      <c r="A559" s="8"/>
      <c r="B559" s="8"/>
      <c r="D559" s="8"/>
      <c r="E559" s="8"/>
      <c r="F559" s="8"/>
      <c r="G559" s="8"/>
      <c r="H559" s="8"/>
    </row>
    <row r="560" ht="15.75" customHeight="1">
      <c r="A560" s="8"/>
      <c r="B560" s="8"/>
      <c r="D560" s="8"/>
      <c r="E560" s="8"/>
      <c r="F560" s="8"/>
      <c r="G560" s="8"/>
      <c r="H560" s="8"/>
    </row>
    <row r="561" ht="15.75" customHeight="1">
      <c r="A561" s="8"/>
      <c r="B561" s="8"/>
      <c r="D561" s="8"/>
      <c r="E561" s="8"/>
      <c r="F561" s="8"/>
      <c r="G561" s="8"/>
      <c r="H561" s="8"/>
    </row>
    <row r="562" ht="15.75" customHeight="1">
      <c r="A562" s="8"/>
      <c r="B562" s="8"/>
      <c r="D562" s="8"/>
      <c r="E562" s="8"/>
      <c r="F562" s="8"/>
      <c r="G562" s="8"/>
      <c r="H562" s="8"/>
    </row>
    <row r="563" ht="15.75" customHeight="1">
      <c r="A563" s="8"/>
      <c r="B563" s="8"/>
      <c r="D563" s="8"/>
      <c r="E563" s="8"/>
      <c r="F563" s="8"/>
      <c r="G563" s="8"/>
      <c r="H563" s="8"/>
    </row>
    <row r="564" ht="15.75" customHeight="1">
      <c r="A564" s="8"/>
      <c r="B564" s="8"/>
      <c r="D564" s="8"/>
      <c r="E564" s="8"/>
      <c r="F564" s="8"/>
      <c r="G564" s="8"/>
      <c r="H564" s="8"/>
    </row>
    <row r="565" ht="15.75" customHeight="1">
      <c r="A565" s="8"/>
      <c r="B565" s="8"/>
      <c r="D565" s="8"/>
      <c r="E565" s="8"/>
      <c r="F565" s="8"/>
      <c r="G565" s="8"/>
      <c r="H565" s="8"/>
    </row>
    <row r="566" ht="15.75" customHeight="1">
      <c r="A566" s="8"/>
      <c r="B566" s="8"/>
      <c r="D566" s="8"/>
      <c r="E566" s="8"/>
      <c r="F566" s="8"/>
      <c r="G566" s="8"/>
      <c r="H566" s="8"/>
    </row>
    <row r="567" ht="15.75" customHeight="1">
      <c r="A567" s="8"/>
      <c r="B567" s="8"/>
      <c r="D567" s="8"/>
      <c r="E567" s="8"/>
      <c r="F567" s="8"/>
      <c r="G567" s="8"/>
      <c r="H567" s="8"/>
    </row>
    <row r="568" ht="15.75" customHeight="1">
      <c r="A568" s="8"/>
      <c r="B568" s="8"/>
      <c r="D568" s="8"/>
      <c r="E568" s="8"/>
      <c r="F568" s="8"/>
      <c r="G568" s="8"/>
      <c r="H568" s="8"/>
    </row>
    <row r="569" ht="15.75" customHeight="1">
      <c r="A569" s="8"/>
      <c r="B569" s="8"/>
      <c r="D569" s="8"/>
      <c r="E569" s="8"/>
      <c r="F569" s="8"/>
      <c r="G569" s="8"/>
      <c r="H569" s="8"/>
    </row>
    <row r="570" ht="15.75" customHeight="1">
      <c r="A570" s="8"/>
      <c r="B570" s="8"/>
      <c r="D570" s="8"/>
      <c r="E570" s="8"/>
      <c r="F570" s="8"/>
      <c r="G570" s="8"/>
      <c r="H570" s="8"/>
    </row>
    <row r="571" ht="15.75" customHeight="1">
      <c r="A571" s="8"/>
      <c r="B571" s="8"/>
      <c r="D571" s="8"/>
      <c r="E571" s="8"/>
      <c r="F571" s="8"/>
      <c r="G571" s="8"/>
      <c r="H571" s="8"/>
    </row>
    <row r="572" ht="15.75" customHeight="1">
      <c r="A572" s="8"/>
      <c r="B572" s="8"/>
      <c r="D572" s="8"/>
      <c r="E572" s="8"/>
      <c r="F572" s="8"/>
      <c r="G572" s="8"/>
      <c r="H572" s="8"/>
    </row>
    <row r="573" ht="15.75" customHeight="1">
      <c r="A573" s="8"/>
      <c r="B573" s="8"/>
      <c r="D573" s="8"/>
      <c r="E573" s="8"/>
      <c r="F573" s="8"/>
      <c r="G573" s="8"/>
      <c r="H573" s="8"/>
    </row>
    <row r="574" ht="15.75" customHeight="1">
      <c r="A574" s="8"/>
      <c r="B574" s="8"/>
      <c r="D574" s="8"/>
      <c r="E574" s="8"/>
      <c r="F574" s="8"/>
      <c r="G574" s="8"/>
      <c r="H574" s="8"/>
    </row>
    <row r="575" ht="15.75" customHeight="1">
      <c r="A575" s="8"/>
      <c r="B575" s="8"/>
      <c r="D575" s="8"/>
      <c r="E575" s="8"/>
      <c r="F575" s="8"/>
      <c r="G575" s="8"/>
      <c r="H575" s="8"/>
    </row>
    <row r="576" ht="15.75" customHeight="1">
      <c r="A576" s="8"/>
      <c r="B576" s="8"/>
      <c r="D576" s="8"/>
      <c r="E576" s="8"/>
      <c r="F576" s="8"/>
      <c r="G576" s="8"/>
      <c r="H576" s="8"/>
    </row>
    <row r="577" ht="15.75" customHeight="1">
      <c r="A577" s="8"/>
      <c r="B577" s="8"/>
      <c r="D577" s="8"/>
      <c r="E577" s="8"/>
      <c r="F577" s="8"/>
      <c r="G577" s="8"/>
      <c r="H577" s="8"/>
    </row>
    <row r="578" ht="15.75" customHeight="1">
      <c r="A578" s="8"/>
      <c r="B578" s="8"/>
      <c r="D578" s="8"/>
      <c r="E578" s="8"/>
      <c r="F578" s="8"/>
      <c r="G578" s="8"/>
      <c r="H578" s="8"/>
    </row>
    <row r="579" ht="15.75" customHeight="1">
      <c r="A579" s="8"/>
      <c r="B579" s="8"/>
      <c r="D579" s="8"/>
      <c r="E579" s="8"/>
      <c r="F579" s="8"/>
      <c r="G579" s="8"/>
      <c r="H579" s="8"/>
    </row>
    <row r="580" ht="15.75" customHeight="1">
      <c r="A580" s="8"/>
      <c r="B580" s="8"/>
      <c r="D580" s="8"/>
      <c r="E580" s="8"/>
      <c r="F580" s="8"/>
      <c r="G580" s="8"/>
      <c r="H580" s="8"/>
    </row>
    <row r="581" ht="15.75" customHeight="1">
      <c r="A581" s="8"/>
      <c r="B581" s="8"/>
      <c r="D581" s="8"/>
      <c r="E581" s="8"/>
      <c r="F581" s="8"/>
      <c r="G581" s="8"/>
      <c r="H581" s="8"/>
    </row>
    <row r="582" ht="15.75" customHeight="1">
      <c r="A582" s="8"/>
      <c r="B582" s="8"/>
      <c r="D582" s="8"/>
      <c r="E582" s="8"/>
      <c r="F582" s="8"/>
      <c r="G582" s="8"/>
      <c r="H582" s="8"/>
    </row>
    <row r="583" ht="15.75" customHeight="1">
      <c r="A583" s="8"/>
      <c r="B583" s="8"/>
      <c r="D583" s="8"/>
      <c r="E583" s="8"/>
      <c r="F583" s="8"/>
      <c r="G583" s="8"/>
      <c r="H583" s="8"/>
    </row>
    <row r="584" ht="15.75" customHeight="1">
      <c r="A584" s="8"/>
      <c r="B584" s="8"/>
      <c r="D584" s="8"/>
      <c r="E584" s="8"/>
      <c r="F584" s="8"/>
      <c r="G584" s="8"/>
      <c r="H584" s="8"/>
    </row>
    <row r="585" ht="15.75" customHeight="1">
      <c r="A585" s="8"/>
      <c r="B585" s="8"/>
      <c r="D585" s="8"/>
      <c r="E585" s="8"/>
      <c r="F585" s="8"/>
      <c r="G585" s="8"/>
      <c r="H585" s="8"/>
    </row>
    <row r="586" ht="15.75" customHeight="1">
      <c r="A586" s="8"/>
      <c r="B586" s="8"/>
      <c r="D586" s="8"/>
      <c r="E586" s="8"/>
      <c r="F586" s="8"/>
      <c r="G586" s="8"/>
      <c r="H586" s="8"/>
    </row>
    <row r="587" ht="15.75" customHeight="1">
      <c r="A587" s="8"/>
      <c r="B587" s="8"/>
      <c r="D587" s="8"/>
      <c r="E587" s="8"/>
      <c r="F587" s="8"/>
      <c r="G587" s="8"/>
      <c r="H587" s="8"/>
    </row>
    <row r="588" ht="15.75" customHeight="1">
      <c r="A588" s="8"/>
      <c r="B588" s="8"/>
      <c r="D588" s="8"/>
      <c r="E588" s="8"/>
      <c r="F588" s="8"/>
      <c r="G588" s="8"/>
      <c r="H588" s="8"/>
    </row>
    <row r="589" ht="15.75" customHeight="1">
      <c r="A589" s="8"/>
      <c r="B589" s="8"/>
      <c r="D589" s="8"/>
      <c r="E589" s="8"/>
      <c r="F589" s="8"/>
      <c r="G589" s="8"/>
      <c r="H589" s="8"/>
    </row>
    <row r="590" ht="15.75" customHeight="1">
      <c r="A590" s="8"/>
      <c r="B590" s="8"/>
      <c r="D590" s="8"/>
      <c r="E590" s="8"/>
      <c r="F590" s="8"/>
      <c r="G590" s="8"/>
      <c r="H590" s="8"/>
    </row>
    <row r="591" ht="15.75" customHeight="1">
      <c r="A591" s="8"/>
      <c r="B591" s="8"/>
      <c r="D591" s="8"/>
      <c r="E591" s="8"/>
      <c r="F591" s="8"/>
      <c r="G591" s="8"/>
      <c r="H591" s="8"/>
    </row>
    <row r="592" ht="15.75" customHeight="1">
      <c r="A592" s="8"/>
      <c r="B592" s="8"/>
      <c r="D592" s="8"/>
      <c r="E592" s="8"/>
      <c r="F592" s="8"/>
      <c r="G592" s="8"/>
      <c r="H592" s="8"/>
    </row>
    <row r="593" ht="15.75" customHeight="1">
      <c r="A593" s="8"/>
      <c r="B593" s="8"/>
      <c r="D593" s="8"/>
      <c r="E593" s="8"/>
      <c r="F593" s="8"/>
      <c r="G593" s="8"/>
      <c r="H593" s="8"/>
    </row>
    <row r="594" ht="15.75" customHeight="1">
      <c r="A594" s="8"/>
      <c r="B594" s="8"/>
      <c r="D594" s="8"/>
      <c r="E594" s="8"/>
      <c r="F594" s="8"/>
      <c r="G594" s="8"/>
      <c r="H594" s="8"/>
    </row>
    <row r="595" ht="15.75" customHeight="1">
      <c r="A595" s="8"/>
      <c r="B595" s="8"/>
      <c r="D595" s="8"/>
      <c r="E595" s="8"/>
      <c r="F595" s="8"/>
      <c r="G595" s="8"/>
      <c r="H595" s="8"/>
    </row>
    <row r="596" ht="15.75" customHeight="1">
      <c r="A596" s="8"/>
      <c r="B596" s="8"/>
      <c r="D596" s="8"/>
      <c r="E596" s="8"/>
      <c r="F596" s="8"/>
      <c r="G596" s="8"/>
      <c r="H596" s="8"/>
    </row>
    <row r="597" ht="15.75" customHeight="1">
      <c r="A597" s="8"/>
      <c r="B597" s="8"/>
      <c r="D597" s="8"/>
      <c r="E597" s="8"/>
      <c r="F597" s="8"/>
      <c r="G597" s="8"/>
      <c r="H597" s="8"/>
    </row>
    <row r="598" ht="15.75" customHeight="1">
      <c r="A598" s="8"/>
      <c r="B598" s="8"/>
      <c r="D598" s="8"/>
      <c r="E598" s="8"/>
      <c r="F598" s="8"/>
      <c r="G598" s="8"/>
      <c r="H598" s="8"/>
    </row>
    <row r="599" ht="15.75" customHeight="1">
      <c r="A599" s="8"/>
      <c r="B599" s="8"/>
      <c r="D599" s="8"/>
      <c r="E599" s="8"/>
      <c r="F599" s="8"/>
      <c r="G599" s="8"/>
      <c r="H599" s="8"/>
    </row>
    <row r="600" ht="15.75" customHeight="1">
      <c r="A600" s="8"/>
      <c r="B600" s="8"/>
      <c r="D600" s="8"/>
      <c r="E600" s="8"/>
      <c r="F600" s="8"/>
      <c r="G600" s="8"/>
      <c r="H600" s="8"/>
    </row>
    <row r="601" ht="15.75" customHeight="1">
      <c r="A601" s="8"/>
      <c r="B601" s="8"/>
      <c r="D601" s="8"/>
      <c r="E601" s="8"/>
      <c r="F601" s="8"/>
      <c r="G601" s="8"/>
      <c r="H601" s="8"/>
    </row>
    <row r="602" ht="15.75" customHeight="1">
      <c r="A602" s="8"/>
      <c r="B602" s="8"/>
      <c r="D602" s="8"/>
      <c r="E602" s="8"/>
      <c r="F602" s="8"/>
      <c r="G602" s="8"/>
      <c r="H602" s="8"/>
    </row>
    <row r="603" ht="15.75" customHeight="1">
      <c r="A603" s="8"/>
      <c r="B603" s="8"/>
      <c r="D603" s="8"/>
      <c r="E603" s="8"/>
      <c r="F603" s="8"/>
      <c r="G603" s="8"/>
      <c r="H603" s="8"/>
    </row>
    <row r="604" ht="15.75" customHeight="1">
      <c r="A604" s="8"/>
      <c r="B604" s="8"/>
      <c r="D604" s="8"/>
      <c r="E604" s="8"/>
      <c r="F604" s="8"/>
      <c r="G604" s="8"/>
      <c r="H604" s="8"/>
    </row>
    <row r="605" ht="15.75" customHeight="1">
      <c r="A605" s="8"/>
      <c r="B605" s="8"/>
      <c r="D605" s="8"/>
      <c r="E605" s="8"/>
      <c r="F605" s="8"/>
      <c r="G605" s="8"/>
      <c r="H605" s="8"/>
    </row>
    <row r="606" ht="15.75" customHeight="1">
      <c r="A606" s="8"/>
      <c r="B606" s="8"/>
      <c r="D606" s="8"/>
      <c r="E606" s="8"/>
      <c r="F606" s="8"/>
      <c r="G606" s="8"/>
      <c r="H606" s="8"/>
    </row>
    <row r="607" ht="15.75" customHeight="1">
      <c r="A607" s="8"/>
      <c r="B607" s="8"/>
      <c r="D607" s="8"/>
      <c r="E607" s="8"/>
      <c r="F607" s="8"/>
      <c r="G607" s="8"/>
      <c r="H607" s="8"/>
    </row>
    <row r="608" ht="15.75" customHeight="1">
      <c r="A608" s="8"/>
      <c r="B608" s="8"/>
      <c r="D608" s="8"/>
      <c r="E608" s="8"/>
      <c r="F608" s="8"/>
      <c r="G608" s="8"/>
      <c r="H608" s="8"/>
    </row>
    <row r="609" ht="15.75" customHeight="1">
      <c r="A609" s="8"/>
      <c r="B609" s="8"/>
      <c r="D609" s="8"/>
      <c r="E609" s="8"/>
      <c r="F609" s="8"/>
      <c r="G609" s="8"/>
      <c r="H609" s="8"/>
    </row>
    <row r="610" ht="15.75" customHeight="1">
      <c r="A610" s="8"/>
      <c r="B610" s="8"/>
      <c r="D610" s="8"/>
      <c r="E610" s="8"/>
      <c r="F610" s="8"/>
      <c r="G610" s="8"/>
      <c r="H610" s="8"/>
    </row>
    <row r="611" ht="15.75" customHeight="1">
      <c r="A611" s="8"/>
      <c r="B611" s="8"/>
      <c r="D611" s="8"/>
      <c r="E611" s="8"/>
      <c r="F611" s="8"/>
      <c r="G611" s="8"/>
      <c r="H611" s="8"/>
    </row>
    <row r="612" ht="15.75" customHeight="1">
      <c r="A612" s="8"/>
      <c r="B612" s="8"/>
      <c r="D612" s="8"/>
      <c r="E612" s="8"/>
      <c r="F612" s="8"/>
      <c r="G612" s="8"/>
      <c r="H612" s="8"/>
    </row>
    <row r="613" ht="15.75" customHeight="1">
      <c r="A613" s="8"/>
      <c r="B613" s="8"/>
      <c r="D613" s="8"/>
      <c r="E613" s="8"/>
      <c r="F613" s="8"/>
      <c r="G613" s="8"/>
      <c r="H613" s="8"/>
    </row>
    <row r="614" ht="15.75" customHeight="1">
      <c r="A614" s="8"/>
      <c r="B614" s="8"/>
      <c r="D614" s="8"/>
      <c r="E614" s="8"/>
      <c r="F614" s="8"/>
      <c r="G614" s="8"/>
      <c r="H614" s="8"/>
    </row>
    <row r="615" ht="15.75" customHeight="1">
      <c r="A615" s="8"/>
      <c r="B615" s="8"/>
      <c r="D615" s="8"/>
      <c r="E615" s="8"/>
      <c r="F615" s="8"/>
      <c r="G615" s="8"/>
      <c r="H615" s="8"/>
    </row>
    <row r="616" ht="15.75" customHeight="1">
      <c r="A616" s="8"/>
      <c r="B616" s="8"/>
      <c r="D616" s="8"/>
      <c r="E616" s="8"/>
      <c r="F616" s="8"/>
      <c r="G616" s="8"/>
      <c r="H616" s="8"/>
    </row>
    <row r="617" ht="15.75" customHeight="1">
      <c r="A617" s="8"/>
      <c r="B617" s="8"/>
      <c r="D617" s="8"/>
      <c r="E617" s="8"/>
      <c r="F617" s="8"/>
      <c r="G617" s="8"/>
      <c r="H617" s="8"/>
    </row>
    <row r="618" ht="15.75" customHeight="1">
      <c r="A618" s="8"/>
      <c r="B618" s="8"/>
      <c r="D618" s="8"/>
      <c r="E618" s="8"/>
      <c r="F618" s="8"/>
      <c r="G618" s="8"/>
      <c r="H618" s="8"/>
    </row>
    <row r="619" ht="15.75" customHeight="1">
      <c r="A619" s="8"/>
      <c r="B619" s="8"/>
      <c r="D619" s="8"/>
      <c r="E619" s="8"/>
      <c r="F619" s="8"/>
      <c r="G619" s="8"/>
      <c r="H619" s="8"/>
    </row>
    <row r="620" ht="15.75" customHeight="1">
      <c r="A620" s="8"/>
      <c r="B620" s="8"/>
      <c r="D620" s="8"/>
      <c r="E620" s="8"/>
      <c r="F620" s="8"/>
      <c r="G620" s="8"/>
      <c r="H620" s="8"/>
    </row>
    <row r="621" ht="15.75" customHeight="1">
      <c r="A621" s="8"/>
      <c r="B621" s="8"/>
      <c r="D621" s="8"/>
      <c r="E621" s="8"/>
      <c r="F621" s="8"/>
      <c r="G621" s="8"/>
      <c r="H621" s="8"/>
    </row>
    <row r="622" ht="15.75" customHeight="1">
      <c r="A622" s="8"/>
      <c r="B622" s="8"/>
      <c r="D622" s="8"/>
      <c r="E622" s="8"/>
      <c r="F622" s="8"/>
      <c r="G622" s="8"/>
      <c r="H622" s="8"/>
    </row>
    <row r="623" ht="15.75" customHeight="1">
      <c r="A623" s="8"/>
      <c r="B623" s="8"/>
      <c r="D623" s="8"/>
      <c r="E623" s="8"/>
      <c r="F623" s="8"/>
      <c r="G623" s="8"/>
      <c r="H623" s="8"/>
    </row>
    <row r="624" ht="15.75" customHeight="1">
      <c r="A624" s="8"/>
      <c r="B624" s="8"/>
      <c r="D624" s="8"/>
      <c r="E624" s="8"/>
      <c r="F624" s="8"/>
      <c r="G624" s="8"/>
      <c r="H624" s="8"/>
    </row>
    <row r="625" ht="15.75" customHeight="1">
      <c r="A625" s="8"/>
      <c r="B625" s="8"/>
      <c r="D625" s="8"/>
      <c r="E625" s="8"/>
      <c r="F625" s="8"/>
      <c r="G625" s="8"/>
      <c r="H625" s="8"/>
    </row>
    <row r="626" ht="15.75" customHeight="1">
      <c r="A626" s="8"/>
      <c r="B626" s="8"/>
      <c r="D626" s="8"/>
      <c r="E626" s="8"/>
      <c r="F626" s="8"/>
      <c r="G626" s="8"/>
      <c r="H626" s="8"/>
    </row>
    <row r="627" ht="15.75" customHeight="1">
      <c r="A627" s="8"/>
      <c r="B627" s="8"/>
      <c r="D627" s="8"/>
      <c r="E627" s="8"/>
      <c r="F627" s="8"/>
      <c r="G627" s="8"/>
      <c r="H627" s="8"/>
    </row>
    <row r="628" ht="15.75" customHeight="1">
      <c r="A628" s="8"/>
      <c r="B628" s="8"/>
      <c r="D628" s="8"/>
      <c r="E628" s="8"/>
      <c r="F628" s="8"/>
      <c r="G628" s="8"/>
      <c r="H628" s="8"/>
    </row>
    <row r="629" ht="15.75" customHeight="1">
      <c r="A629" s="8"/>
      <c r="B629" s="8"/>
      <c r="D629" s="8"/>
      <c r="E629" s="8"/>
      <c r="F629" s="8"/>
      <c r="G629" s="8"/>
      <c r="H629" s="8"/>
    </row>
    <row r="630" ht="15.75" customHeight="1">
      <c r="A630" s="8"/>
      <c r="B630" s="8"/>
      <c r="D630" s="8"/>
      <c r="E630" s="8"/>
      <c r="F630" s="8"/>
      <c r="G630" s="8"/>
      <c r="H630" s="8"/>
    </row>
    <row r="631" ht="15.75" customHeight="1">
      <c r="A631" s="8"/>
      <c r="B631" s="8"/>
      <c r="D631" s="8"/>
      <c r="E631" s="8"/>
      <c r="F631" s="8"/>
      <c r="G631" s="8"/>
      <c r="H631" s="8"/>
    </row>
    <row r="632" ht="15.75" customHeight="1">
      <c r="A632" s="8"/>
      <c r="B632" s="8"/>
      <c r="D632" s="8"/>
      <c r="E632" s="8"/>
      <c r="F632" s="8"/>
      <c r="G632" s="8"/>
      <c r="H632" s="8"/>
    </row>
    <row r="633" ht="15.75" customHeight="1">
      <c r="A633" s="8"/>
      <c r="B633" s="8"/>
      <c r="D633" s="8"/>
      <c r="E633" s="8"/>
      <c r="F633" s="8"/>
      <c r="G633" s="8"/>
      <c r="H633" s="8"/>
    </row>
    <row r="634" ht="15.75" customHeight="1">
      <c r="A634" s="8"/>
      <c r="B634" s="8"/>
      <c r="D634" s="8"/>
      <c r="E634" s="8"/>
      <c r="F634" s="8"/>
      <c r="G634" s="8"/>
      <c r="H634" s="8"/>
    </row>
    <row r="635" ht="15.75" customHeight="1">
      <c r="A635" s="8"/>
      <c r="B635" s="8"/>
      <c r="D635" s="8"/>
      <c r="E635" s="8"/>
      <c r="F635" s="8"/>
      <c r="G635" s="8"/>
      <c r="H635" s="8"/>
    </row>
    <row r="636" ht="15.75" customHeight="1">
      <c r="A636" s="8"/>
      <c r="B636" s="8"/>
      <c r="D636" s="8"/>
      <c r="E636" s="8"/>
      <c r="F636" s="8"/>
      <c r="G636" s="8"/>
      <c r="H636" s="8"/>
    </row>
    <row r="637" ht="15.75" customHeight="1">
      <c r="A637" s="8"/>
      <c r="B637" s="8"/>
      <c r="D637" s="8"/>
      <c r="E637" s="8"/>
      <c r="F637" s="8"/>
      <c r="G637" s="8"/>
      <c r="H637" s="8"/>
    </row>
    <row r="638" ht="15.75" customHeight="1">
      <c r="A638" s="8"/>
      <c r="B638" s="8"/>
      <c r="D638" s="8"/>
      <c r="E638" s="8"/>
      <c r="F638" s="8"/>
      <c r="G638" s="8"/>
      <c r="H638" s="8"/>
    </row>
    <row r="639" ht="15.75" customHeight="1">
      <c r="A639" s="8"/>
      <c r="B639" s="8"/>
      <c r="D639" s="8"/>
      <c r="E639" s="8"/>
      <c r="F639" s="8"/>
      <c r="G639" s="8"/>
      <c r="H639" s="8"/>
    </row>
    <row r="640" ht="15.75" customHeight="1">
      <c r="A640" s="8"/>
      <c r="B640" s="8"/>
      <c r="D640" s="8"/>
      <c r="E640" s="8"/>
      <c r="F640" s="8"/>
      <c r="G640" s="8"/>
      <c r="H640" s="8"/>
    </row>
    <row r="641" ht="15.75" customHeight="1">
      <c r="A641" s="8"/>
      <c r="B641" s="8"/>
      <c r="D641" s="8"/>
      <c r="E641" s="8"/>
      <c r="F641" s="8"/>
      <c r="G641" s="8"/>
      <c r="H641" s="8"/>
    </row>
    <row r="642" ht="15.75" customHeight="1">
      <c r="A642" s="8"/>
      <c r="B642" s="8"/>
      <c r="D642" s="8"/>
      <c r="E642" s="8"/>
      <c r="F642" s="8"/>
      <c r="G642" s="8"/>
      <c r="H642" s="8"/>
    </row>
    <row r="643" ht="15.75" customHeight="1">
      <c r="A643" s="8"/>
      <c r="B643" s="8"/>
      <c r="D643" s="8"/>
      <c r="E643" s="8"/>
      <c r="F643" s="8"/>
      <c r="G643" s="8"/>
      <c r="H643" s="8"/>
    </row>
    <row r="644" ht="15.75" customHeight="1">
      <c r="A644" s="8"/>
      <c r="B644" s="8"/>
      <c r="D644" s="8"/>
      <c r="E644" s="8"/>
      <c r="F644" s="8"/>
      <c r="G644" s="8"/>
      <c r="H644" s="8"/>
    </row>
    <row r="645" ht="15.75" customHeight="1">
      <c r="A645" s="8"/>
      <c r="B645" s="8"/>
      <c r="D645" s="8"/>
      <c r="E645" s="8"/>
      <c r="F645" s="8"/>
      <c r="G645" s="8"/>
      <c r="H645" s="8"/>
    </row>
    <row r="646" ht="15.75" customHeight="1">
      <c r="A646" s="8"/>
      <c r="B646" s="8"/>
      <c r="D646" s="8"/>
      <c r="E646" s="8"/>
      <c r="F646" s="8"/>
      <c r="G646" s="8"/>
      <c r="H646" s="8"/>
    </row>
    <row r="647" ht="15.75" customHeight="1">
      <c r="A647" s="8"/>
      <c r="B647" s="8"/>
      <c r="D647" s="8"/>
      <c r="E647" s="8"/>
      <c r="F647" s="8"/>
      <c r="G647" s="8"/>
      <c r="H647" s="8"/>
    </row>
    <row r="648" ht="15.75" customHeight="1">
      <c r="A648" s="8"/>
      <c r="B648" s="8"/>
      <c r="D648" s="8"/>
      <c r="E648" s="8"/>
      <c r="F648" s="8"/>
      <c r="G648" s="8"/>
      <c r="H648" s="8"/>
    </row>
    <row r="649" ht="15.75" customHeight="1">
      <c r="A649" s="8"/>
      <c r="B649" s="8"/>
      <c r="D649" s="8"/>
      <c r="E649" s="8"/>
      <c r="F649" s="8"/>
      <c r="G649" s="8"/>
      <c r="H649" s="8"/>
    </row>
    <row r="650" ht="15.75" customHeight="1">
      <c r="A650" s="8"/>
      <c r="B650" s="8"/>
      <c r="D650" s="8"/>
      <c r="E650" s="8"/>
      <c r="F650" s="8"/>
      <c r="G650" s="8"/>
      <c r="H650" s="8"/>
    </row>
    <row r="651" ht="15.75" customHeight="1">
      <c r="A651" s="8"/>
      <c r="B651" s="8"/>
      <c r="D651" s="8"/>
      <c r="E651" s="8"/>
      <c r="F651" s="8"/>
      <c r="G651" s="8"/>
      <c r="H651" s="8"/>
    </row>
    <row r="652" ht="15.75" customHeight="1">
      <c r="A652" s="8"/>
      <c r="B652" s="8"/>
      <c r="D652" s="8"/>
      <c r="E652" s="8"/>
      <c r="F652" s="8"/>
      <c r="G652" s="8"/>
      <c r="H652" s="8"/>
    </row>
    <row r="653" ht="15.75" customHeight="1">
      <c r="A653" s="8"/>
      <c r="B653" s="8"/>
      <c r="D653" s="8"/>
      <c r="E653" s="8"/>
      <c r="F653" s="8"/>
      <c r="G653" s="8"/>
      <c r="H653" s="8"/>
    </row>
    <row r="654" ht="15.75" customHeight="1">
      <c r="A654" s="8"/>
      <c r="B654" s="8"/>
      <c r="D654" s="8"/>
      <c r="E654" s="8"/>
      <c r="F654" s="8"/>
      <c r="G654" s="8"/>
      <c r="H654" s="8"/>
    </row>
    <row r="655" ht="15.75" customHeight="1">
      <c r="A655" s="8"/>
      <c r="B655" s="8"/>
      <c r="D655" s="8"/>
      <c r="E655" s="8"/>
      <c r="F655" s="8"/>
      <c r="G655" s="8"/>
      <c r="H655" s="8"/>
    </row>
    <row r="656" ht="15.75" customHeight="1">
      <c r="A656" s="8"/>
      <c r="B656" s="8"/>
      <c r="D656" s="8"/>
      <c r="E656" s="8"/>
      <c r="F656" s="8"/>
      <c r="G656" s="8"/>
      <c r="H656" s="8"/>
    </row>
    <row r="657" ht="15.75" customHeight="1">
      <c r="A657" s="8"/>
      <c r="B657" s="8"/>
      <c r="D657" s="8"/>
      <c r="E657" s="8"/>
      <c r="F657" s="8"/>
      <c r="G657" s="8"/>
      <c r="H657" s="8"/>
    </row>
    <row r="658" ht="15.75" customHeight="1">
      <c r="A658" s="8"/>
      <c r="B658" s="8"/>
      <c r="D658" s="8"/>
      <c r="E658" s="8"/>
      <c r="F658" s="8"/>
      <c r="G658" s="8"/>
      <c r="H658" s="8"/>
    </row>
    <row r="659" ht="15.75" customHeight="1">
      <c r="A659" s="8"/>
      <c r="B659" s="8"/>
      <c r="D659" s="8"/>
      <c r="E659" s="8"/>
      <c r="F659" s="8"/>
      <c r="G659" s="8"/>
      <c r="H659" s="8"/>
    </row>
    <row r="660" ht="15.75" customHeight="1">
      <c r="A660" s="8"/>
      <c r="B660" s="8"/>
      <c r="D660" s="8"/>
      <c r="E660" s="8"/>
      <c r="F660" s="8"/>
      <c r="G660" s="8"/>
      <c r="H660" s="8"/>
    </row>
    <row r="661" ht="15.75" customHeight="1">
      <c r="A661" s="8"/>
      <c r="B661" s="8"/>
      <c r="D661" s="8"/>
      <c r="E661" s="8"/>
      <c r="F661" s="8"/>
      <c r="G661" s="8"/>
      <c r="H661" s="8"/>
    </row>
    <row r="662" ht="15.75" customHeight="1">
      <c r="A662" s="8"/>
      <c r="B662" s="8"/>
      <c r="D662" s="8"/>
      <c r="E662" s="8"/>
      <c r="F662" s="8"/>
      <c r="G662" s="8"/>
      <c r="H662" s="8"/>
    </row>
    <row r="663" ht="15.75" customHeight="1">
      <c r="A663" s="8"/>
      <c r="B663" s="8"/>
      <c r="D663" s="8"/>
      <c r="E663" s="8"/>
      <c r="F663" s="8"/>
      <c r="G663" s="8"/>
      <c r="H663" s="8"/>
    </row>
    <row r="664" ht="15.75" customHeight="1">
      <c r="A664" s="8"/>
      <c r="B664" s="8"/>
      <c r="D664" s="8"/>
      <c r="E664" s="8"/>
      <c r="F664" s="8"/>
      <c r="G664" s="8"/>
      <c r="H664" s="8"/>
    </row>
    <row r="665" ht="15.75" customHeight="1">
      <c r="A665" s="8"/>
      <c r="B665" s="8"/>
      <c r="D665" s="8"/>
      <c r="E665" s="8"/>
      <c r="F665" s="8"/>
      <c r="G665" s="8"/>
      <c r="H665" s="8"/>
    </row>
    <row r="666" ht="15.75" customHeight="1">
      <c r="A666" s="8"/>
      <c r="B666" s="8"/>
      <c r="D666" s="8"/>
      <c r="E666" s="8"/>
      <c r="F666" s="8"/>
      <c r="G666" s="8"/>
      <c r="H666" s="8"/>
    </row>
    <row r="667" ht="15.75" customHeight="1">
      <c r="A667" s="8"/>
      <c r="B667" s="8"/>
      <c r="D667" s="8"/>
      <c r="E667" s="8"/>
      <c r="F667" s="8"/>
      <c r="G667" s="8"/>
      <c r="H667" s="8"/>
    </row>
    <row r="668" ht="15.75" customHeight="1">
      <c r="A668" s="8"/>
      <c r="B668" s="8"/>
      <c r="D668" s="8"/>
      <c r="E668" s="8"/>
      <c r="F668" s="8"/>
      <c r="G668" s="8"/>
      <c r="H668" s="8"/>
    </row>
    <row r="669" ht="15.75" customHeight="1">
      <c r="A669" s="8"/>
      <c r="B669" s="8"/>
      <c r="D669" s="8"/>
      <c r="E669" s="8"/>
      <c r="F669" s="8"/>
      <c r="G669" s="8"/>
      <c r="H669" s="8"/>
    </row>
    <row r="670" ht="15.75" customHeight="1">
      <c r="A670" s="8"/>
      <c r="B670" s="8"/>
      <c r="D670" s="8"/>
      <c r="E670" s="8"/>
      <c r="F670" s="8"/>
      <c r="G670" s="8"/>
      <c r="H670" s="8"/>
    </row>
    <row r="671" ht="15.75" customHeight="1">
      <c r="A671" s="8"/>
      <c r="B671" s="8"/>
      <c r="D671" s="8"/>
      <c r="E671" s="8"/>
      <c r="F671" s="8"/>
      <c r="G671" s="8"/>
      <c r="H671" s="8"/>
    </row>
    <row r="672" ht="15.75" customHeight="1">
      <c r="A672" s="8"/>
      <c r="B672" s="8"/>
      <c r="D672" s="8"/>
      <c r="E672" s="8"/>
      <c r="F672" s="8"/>
      <c r="G672" s="8"/>
      <c r="H672" s="8"/>
    </row>
    <row r="673" ht="15.75" customHeight="1">
      <c r="A673" s="8"/>
      <c r="B673" s="8"/>
      <c r="D673" s="8"/>
      <c r="E673" s="8"/>
      <c r="F673" s="8"/>
      <c r="G673" s="8"/>
      <c r="H673" s="8"/>
    </row>
    <row r="674" ht="15.75" customHeight="1">
      <c r="A674" s="8"/>
      <c r="B674" s="8"/>
      <c r="D674" s="8"/>
      <c r="E674" s="8"/>
      <c r="F674" s="8"/>
      <c r="G674" s="8"/>
      <c r="H674" s="8"/>
    </row>
    <row r="675" ht="15.75" customHeight="1">
      <c r="A675" s="8"/>
      <c r="B675" s="8"/>
      <c r="D675" s="8"/>
      <c r="E675" s="8"/>
      <c r="F675" s="8"/>
      <c r="G675" s="8"/>
      <c r="H675" s="8"/>
    </row>
    <row r="676" ht="15.75" customHeight="1">
      <c r="A676" s="8"/>
      <c r="B676" s="8"/>
      <c r="D676" s="8"/>
      <c r="E676" s="8"/>
      <c r="F676" s="8"/>
      <c r="G676" s="8"/>
      <c r="H676" s="8"/>
    </row>
    <row r="677" ht="15.75" customHeight="1">
      <c r="A677" s="8"/>
      <c r="B677" s="8"/>
      <c r="D677" s="8"/>
      <c r="E677" s="8"/>
      <c r="F677" s="8"/>
      <c r="G677" s="8"/>
      <c r="H677" s="8"/>
    </row>
    <row r="678" ht="15.75" customHeight="1">
      <c r="A678" s="8"/>
      <c r="B678" s="8"/>
      <c r="D678" s="8"/>
      <c r="E678" s="8"/>
      <c r="F678" s="8"/>
      <c r="G678" s="8"/>
      <c r="H678" s="8"/>
    </row>
    <row r="679" ht="15.75" customHeight="1">
      <c r="A679" s="8"/>
      <c r="B679" s="8"/>
      <c r="D679" s="8"/>
      <c r="E679" s="8"/>
      <c r="F679" s="8"/>
      <c r="G679" s="8"/>
      <c r="H679" s="8"/>
    </row>
    <row r="680" ht="15.75" customHeight="1">
      <c r="A680" s="8"/>
      <c r="B680" s="8"/>
      <c r="D680" s="8"/>
      <c r="E680" s="8"/>
      <c r="F680" s="8"/>
      <c r="G680" s="8"/>
      <c r="H680" s="8"/>
    </row>
    <row r="681" ht="15.75" customHeight="1">
      <c r="A681" s="8"/>
      <c r="B681" s="8"/>
      <c r="D681" s="8"/>
      <c r="E681" s="8"/>
      <c r="F681" s="8"/>
      <c r="G681" s="8"/>
      <c r="H681" s="8"/>
    </row>
    <row r="682" ht="15.75" customHeight="1">
      <c r="A682" s="8"/>
      <c r="B682" s="8"/>
      <c r="D682" s="8"/>
      <c r="E682" s="8"/>
      <c r="F682" s="8"/>
      <c r="G682" s="8"/>
      <c r="H682" s="8"/>
    </row>
    <row r="683" ht="15.75" customHeight="1">
      <c r="A683" s="8"/>
      <c r="B683" s="8"/>
      <c r="D683" s="8"/>
      <c r="E683" s="8"/>
      <c r="F683" s="8"/>
      <c r="G683" s="8"/>
      <c r="H683" s="8"/>
    </row>
    <row r="684" ht="15.75" customHeight="1">
      <c r="A684" s="8"/>
      <c r="B684" s="8"/>
      <c r="D684" s="8"/>
      <c r="E684" s="8"/>
      <c r="F684" s="8"/>
      <c r="G684" s="8"/>
      <c r="H684" s="8"/>
    </row>
    <row r="685" ht="15.75" customHeight="1">
      <c r="A685" s="8"/>
      <c r="B685" s="8"/>
      <c r="D685" s="8"/>
      <c r="E685" s="8"/>
      <c r="F685" s="8"/>
      <c r="G685" s="8"/>
      <c r="H685" s="8"/>
    </row>
    <row r="686" ht="15.75" customHeight="1">
      <c r="A686" s="8"/>
      <c r="B686" s="8"/>
      <c r="D686" s="8"/>
      <c r="E686" s="8"/>
      <c r="F686" s="8"/>
      <c r="G686" s="8"/>
      <c r="H686" s="8"/>
    </row>
    <row r="687" ht="15.75" customHeight="1">
      <c r="A687" s="8"/>
      <c r="B687" s="8"/>
      <c r="D687" s="8"/>
      <c r="E687" s="8"/>
      <c r="F687" s="8"/>
      <c r="G687" s="8"/>
      <c r="H687" s="8"/>
    </row>
    <row r="688" ht="15.75" customHeight="1">
      <c r="A688" s="8"/>
      <c r="B688" s="8"/>
      <c r="D688" s="8"/>
      <c r="E688" s="8"/>
      <c r="F688" s="8"/>
      <c r="G688" s="8"/>
      <c r="H688" s="8"/>
    </row>
    <row r="689" ht="15.75" customHeight="1">
      <c r="A689" s="8"/>
      <c r="B689" s="8"/>
      <c r="D689" s="8"/>
      <c r="E689" s="8"/>
      <c r="F689" s="8"/>
      <c r="G689" s="8"/>
      <c r="H689" s="8"/>
    </row>
    <row r="690" ht="15.75" customHeight="1">
      <c r="A690" s="8"/>
      <c r="B690" s="8"/>
      <c r="D690" s="8"/>
      <c r="E690" s="8"/>
      <c r="F690" s="8"/>
      <c r="G690" s="8"/>
      <c r="H690" s="8"/>
    </row>
    <row r="691" ht="15.75" customHeight="1">
      <c r="A691" s="8"/>
      <c r="B691" s="8"/>
      <c r="D691" s="8"/>
      <c r="E691" s="8"/>
      <c r="F691" s="8"/>
      <c r="G691" s="8"/>
      <c r="H691" s="8"/>
    </row>
    <row r="692" ht="15.75" customHeight="1">
      <c r="A692" s="8"/>
      <c r="B692" s="8"/>
      <c r="D692" s="8"/>
      <c r="E692" s="8"/>
      <c r="F692" s="8"/>
      <c r="G692" s="8"/>
      <c r="H692" s="8"/>
    </row>
    <row r="693" ht="15.75" customHeight="1">
      <c r="A693" s="8"/>
      <c r="B693" s="8"/>
      <c r="D693" s="8"/>
      <c r="E693" s="8"/>
      <c r="F693" s="8"/>
      <c r="G693" s="8"/>
      <c r="H693" s="8"/>
    </row>
    <row r="694" ht="15.75" customHeight="1">
      <c r="A694" s="8"/>
      <c r="B694" s="8"/>
      <c r="D694" s="8"/>
      <c r="E694" s="8"/>
      <c r="F694" s="8"/>
      <c r="G694" s="8"/>
      <c r="H694" s="8"/>
    </row>
    <row r="695" ht="15.75" customHeight="1">
      <c r="A695" s="8"/>
      <c r="B695" s="8"/>
      <c r="D695" s="8"/>
      <c r="E695" s="8"/>
      <c r="F695" s="8"/>
      <c r="G695" s="8"/>
      <c r="H695" s="8"/>
    </row>
    <row r="696" ht="15.75" customHeight="1">
      <c r="A696" s="8"/>
      <c r="B696" s="8"/>
      <c r="D696" s="8"/>
      <c r="E696" s="8"/>
      <c r="F696" s="8"/>
      <c r="G696" s="8"/>
      <c r="H696" s="8"/>
    </row>
    <row r="697" ht="15.75" customHeight="1">
      <c r="A697" s="8"/>
      <c r="B697" s="8"/>
      <c r="D697" s="8"/>
      <c r="E697" s="8"/>
      <c r="F697" s="8"/>
      <c r="G697" s="8"/>
      <c r="H697" s="8"/>
    </row>
    <row r="698" ht="15.75" customHeight="1">
      <c r="A698" s="8"/>
      <c r="B698" s="8"/>
      <c r="D698" s="8"/>
      <c r="E698" s="8"/>
      <c r="F698" s="8"/>
      <c r="G698" s="8"/>
      <c r="H698" s="8"/>
    </row>
    <row r="699" ht="15.75" customHeight="1">
      <c r="A699" s="8"/>
      <c r="B699" s="8"/>
      <c r="D699" s="8"/>
      <c r="E699" s="8"/>
      <c r="F699" s="8"/>
      <c r="G699" s="8"/>
      <c r="H699" s="8"/>
    </row>
    <row r="700" ht="15.75" customHeight="1">
      <c r="A700" s="8"/>
      <c r="B700" s="8"/>
      <c r="D700" s="8"/>
      <c r="E700" s="8"/>
      <c r="F700" s="8"/>
      <c r="G700" s="8"/>
      <c r="H700" s="8"/>
    </row>
    <row r="701" ht="15.75" customHeight="1">
      <c r="A701" s="8"/>
      <c r="B701" s="8"/>
      <c r="D701" s="8"/>
      <c r="E701" s="8"/>
      <c r="F701" s="8"/>
      <c r="G701" s="8"/>
      <c r="H701" s="8"/>
    </row>
    <row r="702" ht="15.75" customHeight="1">
      <c r="A702" s="8"/>
      <c r="B702" s="8"/>
      <c r="D702" s="8"/>
      <c r="E702" s="8"/>
      <c r="F702" s="8"/>
      <c r="G702" s="8"/>
      <c r="H702" s="8"/>
    </row>
    <row r="703" ht="15.75" customHeight="1">
      <c r="A703" s="8"/>
      <c r="B703" s="8"/>
      <c r="D703" s="8"/>
      <c r="E703" s="8"/>
      <c r="F703" s="8"/>
      <c r="G703" s="8"/>
      <c r="H703" s="8"/>
    </row>
    <row r="704" ht="15.75" customHeight="1">
      <c r="A704" s="8"/>
      <c r="B704" s="8"/>
      <c r="D704" s="8"/>
      <c r="E704" s="8"/>
      <c r="F704" s="8"/>
      <c r="G704" s="8"/>
      <c r="H704" s="8"/>
    </row>
    <row r="705" ht="15.75" customHeight="1">
      <c r="A705" s="8"/>
      <c r="B705" s="8"/>
      <c r="D705" s="8"/>
      <c r="E705" s="8"/>
      <c r="F705" s="8"/>
      <c r="G705" s="8"/>
      <c r="H705" s="8"/>
    </row>
    <row r="706" ht="15.75" customHeight="1">
      <c r="A706" s="8"/>
      <c r="B706" s="8"/>
      <c r="D706" s="8"/>
      <c r="E706" s="8"/>
      <c r="F706" s="8"/>
      <c r="G706" s="8"/>
      <c r="H706" s="8"/>
    </row>
    <row r="707" ht="15.75" customHeight="1">
      <c r="A707" s="8"/>
      <c r="B707" s="8"/>
      <c r="D707" s="8"/>
      <c r="E707" s="8"/>
      <c r="F707" s="8"/>
      <c r="G707" s="8"/>
      <c r="H707" s="8"/>
    </row>
    <row r="708" ht="15.75" customHeight="1">
      <c r="A708" s="8"/>
      <c r="B708" s="8"/>
      <c r="D708" s="8"/>
      <c r="E708" s="8"/>
      <c r="F708" s="8"/>
      <c r="G708" s="8"/>
      <c r="H708" s="8"/>
    </row>
    <row r="709" ht="15.75" customHeight="1">
      <c r="A709" s="8"/>
      <c r="B709" s="8"/>
      <c r="D709" s="8"/>
      <c r="E709" s="8"/>
      <c r="F709" s="8"/>
      <c r="G709" s="8"/>
      <c r="H709" s="8"/>
    </row>
    <row r="710" ht="15.75" customHeight="1">
      <c r="A710" s="8"/>
      <c r="B710" s="8"/>
      <c r="D710" s="8"/>
      <c r="E710" s="8"/>
      <c r="F710" s="8"/>
      <c r="G710" s="8"/>
      <c r="H710" s="8"/>
    </row>
    <row r="711" ht="15.75" customHeight="1">
      <c r="A711" s="8"/>
      <c r="B711" s="8"/>
      <c r="D711" s="8"/>
      <c r="E711" s="8"/>
      <c r="F711" s="8"/>
      <c r="G711" s="8"/>
      <c r="H711" s="8"/>
    </row>
    <row r="712" ht="15.75" customHeight="1">
      <c r="A712" s="8"/>
      <c r="B712" s="8"/>
      <c r="D712" s="8"/>
      <c r="E712" s="8"/>
      <c r="F712" s="8"/>
      <c r="G712" s="8"/>
      <c r="H712" s="8"/>
    </row>
    <row r="713" ht="15.75" customHeight="1">
      <c r="A713" s="8"/>
      <c r="B713" s="8"/>
      <c r="D713" s="8"/>
      <c r="E713" s="8"/>
      <c r="F713" s="8"/>
      <c r="G713" s="8"/>
      <c r="H713" s="8"/>
    </row>
    <row r="714" ht="15.75" customHeight="1">
      <c r="A714" s="8"/>
      <c r="B714" s="8"/>
      <c r="D714" s="8"/>
      <c r="E714" s="8"/>
      <c r="F714" s="8"/>
      <c r="G714" s="8"/>
      <c r="H714" s="8"/>
    </row>
    <row r="715" ht="15.75" customHeight="1">
      <c r="A715" s="8"/>
      <c r="B715" s="8"/>
      <c r="D715" s="8"/>
      <c r="E715" s="8"/>
      <c r="F715" s="8"/>
      <c r="G715" s="8"/>
      <c r="H715" s="8"/>
    </row>
    <row r="716" ht="15.75" customHeight="1">
      <c r="A716" s="8"/>
      <c r="B716" s="8"/>
      <c r="D716" s="8"/>
      <c r="E716" s="8"/>
      <c r="F716" s="8"/>
      <c r="G716" s="8"/>
      <c r="H716" s="8"/>
    </row>
    <row r="717" ht="15.75" customHeight="1">
      <c r="A717" s="8"/>
      <c r="B717" s="8"/>
      <c r="D717" s="8"/>
      <c r="E717" s="8"/>
      <c r="F717" s="8"/>
      <c r="G717" s="8"/>
      <c r="H717" s="8"/>
    </row>
    <row r="718" ht="15.75" customHeight="1">
      <c r="A718" s="8"/>
      <c r="B718" s="8"/>
      <c r="D718" s="8"/>
      <c r="E718" s="8"/>
      <c r="F718" s="8"/>
      <c r="G718" s="8"/>
      <c r="H718" s="8"/>
    </row>
    <row r="719" ht="15.75" customHeight="1">
      <c r="A719" s="8"/>
      <c r="B719" s="8"/>
      <c r="D719" s="8"/>
      <c r="E719" s="8"/>
      <c r="F719" s="8"/>
      <c r="G719" s="8"/>
      <c r="H719" s="8"/>
    </row>
    <row r="720" ht="15.75" customHeight="1">
      <c r="A720" s="8"/>
      <c r="B720" s="8"/>
      <c r="D720" s="8"/>
      <c r="E720" s="8"/>
      <c r="F720" s="8"/>
      <c r="G720" s="8"/>
      <c r="H720" s="8"/>
    </row>
    <row r="721" ht="15.75" customHeight="1">
      <c r="A721" s="8"/>
      <c r="B721" s="8"/>
      <c r="D721" s="8"/>
      <c r="E721" s="8"/>
      <c r="F721" s="8"/>
      <c r="G721" s="8"/>
      <c r="H721" s="8"/>
    </row>
    <row r="722" ht="15.75" customHeight="1">
      <c r="A722" s="8"/>
      <c r="B722" s="8"/>
      <c r="D722" s="8"/>
      <c r="E722" s="8"/>
      <c r="F722" s="8"/>
      <c r="G722" s="8"/>
      <c r="H722" s="8"/>
    </row>
    <row r="723" ht="15.75" customHeight="1">
      <c r="A723" s="8"/>
      <c r="B723" s="8"/>
      <c r="D723" s="8"/>
      <c r="E723" s="8"/>
      <c r="F723" s="8"/>
      <c r="G723" s="8"/>
      <c r="H723" s="8"/>
    </row>
    <row r="724" ht="15.75" customHeight="1">
      <c r="A724" s="8"/>
      <c r="B724" s="8"/>
      <c r="D724" s="8"/>
      <c r="E724" s="8"/>
      <c r="F724" s="8"/>
      <c r="G724" s="8"/>
      <c r="H724" s="8"/>
    </row>
    <row r="725" ht="15.75" customHeight="1">
      <c r="A725" s="8"/>
      <c r="B725" s="8"/>
      <c r="D725" s="8"/>
      <c r="E725" s="8"/>
      <c r="F725" s="8"/>
      <c r="G725" s="8"/>
      <c r="H725" s="8"/>
    </row>
    <row r="726" ht="15.75" customHeight="1">
      <c r="A726" s="8"/>
      <c r="B726" s="8"/>
      <c r="D726" s="8"/>
      <c r="E726" s="8"/>
      <c r="F726" s="8"/>
      <c r="G726" s="8"/>
      <c r="H726" s="8"/>
    </row>
    <row r="727" ht="15.75" customHeight="1">
      <c r="A727" s="8"/>
      <c r="B727" s="8"/>
      <c r="D727" s="8"/>
      <c r="E727" s="8"/>
      <c r="F727" s="8"/>
      <c r="G727" s="8"/>
      <c r="H727" s="8"/>
    </row>
    <row r="728" ht="15.75" customHeight="1">
      <c r="A728" s="8"/>
      <c r="B728" s="8"/>
      <c r="D728" s="8"/>
      <c r="E728" s="8"/>
      <c r="F728" s="8"/>
      <c r="G728" s="8"/>
      <c r="H728" s="8"/>
    </row>
    <row r="729" ht="15.75" customHeight="1">
      <c r="A729" s="8"/>
      <c r="B729" s="8"/>
      <c r="D729" s="8"/>
      <c r="E729" s="8"/>
      <c r="F729" s="8"/>
      <c r="G729" s="8"/>
      <c r="H729" s="8"/>
    </row>
    <row r="730" ht="15.75" customHeight="1">
      <c r="A730" s="8"/>
      <c r="B730" s="8"/>
      <c r="D730" s="8"/>
      <c r="E730" s="8"/>
      <c r="F730" s="8"/>
      <c r="G730" s="8"/>
      <c r="H730" s="8"/>
    </row>
    <row r="731" ht="15.75" customHeight="1">
      <c r="A731" s="8"/>
      <c r="B731" s="8"/>
      <c r="D731" s="8"/>
      <c r="E731" s="8"/>
      <c r="F731" s="8"/>
      <c r="G731" s="8"/>
      <c r="H731" s="8"/>
    </row>
    <row r="732" ht="15.75" customHeight="1">
      <c r="A732" s="8"/>
      <c r="B732" s="8"/>
      <c r="D732" s="8"/>
      <c r="E732" s="8"/>
      <c r="F732" s="8"/>
      <c r="G732" s="8"/>
      <c r="H732" s="8"/>
    </row>
    <row r="733" ht="15.75" customHeight="1">
      <c r="A733" s="8"/>
      <c r="B733" s="8"/>
      <c r="D733" s="8"/>
      <c r="E733" s="8"/>
      <c r="F733" s="8"/>
      <c r="G733" s="8"/>
      <c r="H733" s="8"/>
    </row>
    <row r="734" ht="15.75" customHeight="1">
      <c r="A734" s="8"/>
      <c r="B734" s="8"/>
      <c r="D734" s="8"/>
      <c r="E734" s="8"/>
      <c r="F734" s="8"/>
      <c r="G734" s="8"/>
      <c r="H734" s="8"/>
    </row>
    <row r="735" ht="15.75" customHeight="1">
      <c r="A735" s="8"/>
      <c r="B735" s="8"/>
      <c r="D735" s="8"/>
      <c r="E735" s="8"/>
      <c r="F735" s="8"/>
      <c r="G735" s="8"/>
      <c r="H735" s="8"/>
    </row>
    <row r="736" ht="15.75" customHeight="1">
      <c r="A736" s="8"/>
      <c r="B736" s="8"/>
      <c r="D736" s="8"/>
      <c r="E736" s="8"/>
      <c r="F736" s="8"/>
      <c r="G736" s="8"/>
      <c r="H736" s="8"/>
    </row>
    <row r="737" ht="15.75" customHeight="1">
      <c r="A737" s="8"/>
      <c r="B737" s="8"/>
      <c r="D737" s="8"/>
      <c r="E737" s="8"/>
      <c r="F737" s="8"/>
      <c r="G737" s="8"/>
      <c r="H737" s="8"/>
    </row>
    <row r="738" ht="15.75" customHeight="1">
      <c r="A738" s="8"/>
      <c r="B738" s="8"/>
      <c r="D738" s="8"/>
      <c r="E738" s="8"/>
      <c r="F738" s="8"/>
      <c r="G738" s="8"/>
      <c r="H738" s="8"/>
    </row>
    <row r="739" ht="15.75" customHeight="1">
      <c r="A739" s="8"/>
      <c r="B739" s="8"/>
      <c r="D739" s="8"/>
      <c r="E739" s="8"/>
      <c r="F739" s="8"/>
      <c r="G739" s="8"/>
      <c r="H739" s="8"/>
    </row>
    <row r="740" ht="15.75" customHeight="1">
      <c r="A740" s="8"/>
      <c r="B740" s="8"/>
      <c r="D740" s="8"/>
      <c r="E740" s="8"/>
      <c r="F740" s="8"/>
      <c r="G740" s="8"/>
      <c r="H740" s="8"/>
    </row>
    <row r="741" ht="15.75" customHeight="1">
      <c r="A741" s="8"/>
      <c r="B741" s="8"/>
      <c r="D741" s="8"/>
      <c r="E741" s="8"/>
      <c r="F741" s="8"/>
      <c r="G741" s="8"/>
      <c r="H741" s="8"/>
    </row>
    <row r="742" ht="15.75" customHeight="1">
      <c r="A742" s="8"/>
      <c r="B742" s="8"/>
      <c r="D742" s="8"/>
      <c r="E742" s="8"/>
      <c r="F742" s="8"/>
      <c r="G742" s="8"/>
      <c r="H742" s="8"/>
    </row>
    <row r="743" ht="15.75" customHeight="1">
      <c r="A743" s="8"/>
      <c r="B743" s="8"/>
      <c r="D743" s="8"/>
      <c r="E743" s="8"/>
      <c r="F743" s="8"/>
      <c r="G743" s="8"/>
      <c r="H743" s="8"/>
    </row>
    <row r="744" ht="15.75" customHeight="1">
      <c r="A744" s="8"/>
      <c r="B744" s="8"/>
      <c r="D744" s="8"/>
      <c r="E744" s="8"/>
      <c r="F744" s="8"/>
      <c r="G744" s="8"/>
      <c r="H744" s="8"/>
    </row>
    <row r="745" ht="15.75" customHeight="1">
      <c r="A745" s="8"/>
      <c r="B745" s="8"/>
      <c r="D745" s="8"/>
      <c r="E745" s="8"/>
      <c r="F745" s="8"/>
      <c r="G745" s="8"/>
      <c r="H745" s="8"/>
    </row>
    <row r="746" ht="15.75" customHeight="1">
      <c r="A746" s="8"/>
      <c r="B746" s="8"/>
      <c r="D746" s="8"/>
      <c r="E746" s="8"/>
      <c r="F746" s="8"/>
      <c r="G746" s="8"/>
      <c r="H746" s="8"/>
    </row>
    <row r="747" ht="15.75" customHeight="1">
      <c r="A747" s="8"/>
      <c r="B747" s="8"/>
      <c r="D747" s="8"/>
      <c r="E747" s="8"/>
      <c r="F747" s="8"/>
      <c r="G747" s="8"/>
      <c r="H747" s="8"/>
    </row>
    <row r="748" ht="15.75" customHeight="1">
      <c r="A748" s="8"/>
      <c r="B748" s="8"/>
      <c r="D748" s="8"/>
      <c r="E748" s="8"/>
      <c r="F748" s="8"/>
      <c r="G748" s="8"/>
      <c r="H748" s="8"/>
    </row>
    <row r="749" ht="15.75" customHeight="1">
      <c r="A749" s="8"/>
      <c r="B749" s="8"/>
      <c r="D749" s="8"/>
      <c r="E749" s="8"/>
      <c r="F749" s="8"/>
      <c r="G749" s="8"/>
      <c r="H749" s="8"/>
    </row>
    <row r="750" ht="15.75" customHeight="1">
      <c r="A750" s="8"/>
      <c r="B750" s="8"/>
      <c r="D750" s="8"/>
      <c r="E750" s="8"/>
      <c r="F750" s="8"/>
      <c r="G750" s="8"/>
      <c r="H750" s="8"/>
    </row>
    <row r="751" ht="15.75" customHeight="1">
      <c r="A751" s="8"/>
      <c r="B751" s="8"/>
      <c r="D751" s="8"/>
      <c r="E751" s="8"/>
      <c r="F751" s="8"/>
      <c r="G751" s="8"/>
      <c r="H751" s="8"/>
    </row>
    <row r="752" ht="15.75" customHeight="1">
      <c r="A752" s="8"/>
      <c r="B752" s="8"/>
      <c r="D752" s="8"/>
      <c r="E752" s="8"/>
      <c r="F752" s="8"/>
      <c r="G752" s="8"/>
      <c r="H752" s="8"/>
    </row>
    <row r="753" ht="15.75" customHeight="1">
      <c r="A753" s="8"/>
      <c r="B753" s="8"/>
      <c r="D753" s="8"/>
      <c r="E753" s="8"/>
      <c r="F753" s="8"/>
      <c r="G753" s="8"/>
      <c r="H753" s="8"/>
    </row>
    <row r="754" ht="15.75" customHeight="1">
      <c r="A754" s="8"/>
      <c r="B754" s="8"/>
      <c r="D754" s="8"/>
      <c r="E754" s="8"/>
      <c r="F754" s="8"/>
      <c r="G754" s="8"/>
      <c r="H754" s="8"/>
    </row>
    <row r="755" ht="15.75" customHeight="1">
      <c r="A755" s="8"/>
      <c r="B755" s="8"/>
      <c r="D755" s="8"/>
      <c r="E755" s="8"/>
      <c r="F755" s="8"/>
      <c r="G755" s="8"/>
      <c r="H755" s="8"/>
    </row>
    <row r="756" ht="15.75" customHeight="1">
      <c r="A756" s="8"/>
      <c r="B756" s="8"/>
      <c r="D756" s="8"/>
      <c r="E756" s="8"/>
      <c r="F756" s="8"/>
      <c r="G756" s="8"/>
      <c r="H756" s="8"/>
    </row>
    <row r="757" ht="15.75" customHeight="1">
      <c r="A757" s="8"/>
      <c r="B757" s="8"/>
      <c r="D757" s="8"/>
      <c r="E757" s="8"/>
      <c r="F757" s="8"/>
      <c r="G757" s="8"/>
      <c r="H757" s="8"/>
    </row>
    <row r="758" ht="15.75" customHeight="1">
      <c r="A758" s="8"/>
      <c r="B758" s="8"/>
      <c r="D758" s="8"/>
      <c r="E758" s="8"/>
      <c r="F758" s="8"/>
      <c r="G758" s="8"/>
      <c r="H758" s="8"/>
    </row>
    <row r="759" ht="15.75" customHeight="1">
      <c r="A759" s="8"/>
      <c r="B759" s="8"/>
      <c r="D759" s="8"/>
      <c r="E759" s="8"/>
      <c r="F759" s="8"/>
      <c r="G759" s="8"/>
      <c r="H759" s="8"/>
    </row>
    <row r="760" ht="15.75" customHeight="1">
      <c r="A760" s="8"/>
      <c r="B760" s="8"/>
      <c r="D760" s="8"/>
      <c r="E760" s="8"/>
      <c r="F760" s="8"/>
      <c r="G760" s="8"/>
      <c r="H760" s="8"/>
    </row>
    <row r="761" ht="15.75" customHeight="1">
      <c r="A761" s="8"/>
      <c r="B761" s="8"/>
      <c r="D761" s="8"/>
      <c r="E761" s="8"/>
      <c r="F761" s="8"/>
      <c r="G761" s="8"/>
      <c r="H761" s="8"/>
    </row>
    <row r="762" ht="15.75" customHeight="1">
      <c r="A762" s="8"/>
      <c r="B762" s="8"/>
      <c r="D762" s="8"/>
      <c r="E762" s="8"/>
      <c r="F762" s="8"/>
      <c r="G762" s="8"/>
      <c r="H762" s="8"/>
    </row>
    <row r="763" ht="15.75" customHeight="1">
      <c r="A763" s="8"/>
      <c r="B763" s="8"/>
      <c r="D763" s="8"/>
      <c r="E763" s="8"/>
      <c r="F763" s="8"/>
      <c r="G763" s="8"/>
      <c r="H763" s="8"/>
    </row>
    <row r="764" ht="15.75" customHeight="1">
      <c r="A764" s="8"/>
      <c r="B764" s="8"/>
      <c r="D764" s="8"/>
      <c r="E764" s="8"/>
      <c r="F764" s="8"/>
      <c r="G764" s="8"/>
      <c r="H764" s="8"/>
    </row>
    <row r="765" ht="15.75" customHeight="1">
      <c r="A765" s="8"/>
      <c r="B765" s="8"/>
      <c r="D765" s="8"/>
      <c r="E765" s="8"/>
      <c r="F765" s="8"/>
      <c r="G765" s="8"/>
      <c r="H765" s="8"/>
    </row>
    <row r="766" ht="15.75" customHeight="1">
      <c r="A766" s="8"/>
      <c r="B766" s="8"/>
      <c r="D766" s="8"/>
      <c r="E766" s="8"/>
      <c r="F766" s="8"/>
      <c r="G766" s="8"/>
      <c r="H766" s="8"/>
    </row>
    <row r="767" ht="15.75" customHeight="1">
      <c r="A767" s="8"/>
      <c r="B767" s="8"/>
      <c r="D767" s="8"/>
      <c r="E767" s="8"/>
      <c r="F767" s="8"/>
      <c r="G767" s="8"/>
      <c r="H767" s="8"/>
    </row>
    <row r="768" ht="15.75" customHeight="1">
      <c r="A768" s="8"/>
      <c r="B768" s="8"/>
      <c r="D768" s="8"/>
      <c r="E768" s="8"/>
      <c r="F768" s="8"/>
      <c r="G768" s="8"/>
      <c r="H768" s="8"/>
    </row>
    <row r="769" ht="15.75" customHeight="1">
      <c r="A769" s="8"/>
      <c r="B769" s="8"/>
      <c r="D769" s="8"/>
      <c r="E769" s="8"/>
      <c r="F769" s="8"/>
      <c r="G769" s="8"/>
      <c r="H769" s="8"/>
    </row>
    <row r="770" ht="15.75" customHeight="1">
      <c r="A770" s="8"/>
      <c r="B770" s="8"/>
      <c r="D770" s="8"/>
      <c r="E770" s="8"/>
      <c r="F770" s="8"/>
      <c r="G770" s="8"/>
      <c r="H770" s="8"/>
    </row>
    <row r="771" ht="15.75" customHeight="1">
      <c r="A771" s="8"/>
      <c r="B771" s="8"/>
      <c r="D771" s="8"/>
      <c r="E771" s="8"/>
      <c r="F771" s="8"/>
      <c r="G771" s="8"/>
      <c r="H771" s="8"/>
    </row>
    <row r="772" ht="15.75" customHeight="1">
      <c r="A772" s="8"/>
      <c r="B772" s="8"/>
      <c r="D772" s="8"/>
      <c r="E772" s="8"/>
      <c r="F772" s="8"/>
      <c r="G772" s="8"/>
      <c r="H772" s="8"/>
    </row>
    <row r="773" ht="15.75" customHeight="1">
      <c r="A773" s="8"/>
      <c r="B773" s="8"/>
      <c r="D773" s="8"/>
      <c r="E773" s="8"/>
      <c r="F773" s="8"/>
      <c r="G773" s="8"/>
      <c r="H773" s="8"/>
    </row>
    <row r="774" ht="15.75" customHeight="1">
      <c r="A774" s="8"/>
      <c r="B774" s="8"/>
      <c r="D774" s="8"/>
      <c r="E774" s="8"/>
      <c r="F774" s="8"/>
      <c r="G774" s="8"/>
      <c r="H774" s="8"/>
    </row>
    <row r="775" ht="15.75" customHeight="1">
      <c r="A775" s="8"/>
      <c r="B775" s="8"/>
      <c r="D775" s="8"/>
      <c r="E775" s="8"/>
      <c r="F775" s="8"/>
      <c r="G775" s="8"/>
      <c r="H775" s="8"/>
    </row>
    <row r="776" ht="15.75" customHeight="1">
      <c r="A776" s="8"/>
      <c r="B776" s="8"/>
      <c r="D776" s="8"/>
      <c r="E776" s="8"/>
      <c r="F776" s="8"/>
      <c r="G776" s="8"/>
      <c r="H776" s="8"/>
    </row>
    <row r="777" ht="15.75" customHeight="1">
      <c r="A777" s="8"/>
      <c r="B777" s="8"/>
      <c r="D777" s="8"/>
      <c r="E777" s="8"/>
      <c r="F777" s="8"/>
      <c r="G777" s="8"/>
      <c r="H777" s="8"/>
    </row>
    <row r="778" ht="15.75" customHeight="1">
      <c r="A778" s="8"/>
      <c r="B778" s="8"/>
      <c r="D778" s="8"/>
      <c r="E778" s="8"/>
      <c r="F778" s="8"/>
      <c r="G778" s="8"/>
      <c r="H778" s="8"/>
    </row>
    <row r="779" ht="15.75" customHeight="1">
      <c r="A779" s="8"/>
      <c r="B779" s="8"/>
      <c r="D779" s="8"/>
      <c r="E779" s="8"/>
      <c r="F779" s="8"/>
      <c r="G779" s="8"/>
      <c r="H779" s="8"/>
    </row>
    <row r="780" ht="15.75" customHeight="1">
      <c r="A780" s="8"/>
      <c r="B780" s="8"/>
      <c r="D780" s="8"/>
      <c r="E780" s="8"/>
      <c r="F780" s="8"/>
      <c r="G780" s="8"/>
      <c r="H780" s="8"/>
    </row>
    <row r="781" ht="15.75" customHeight="1">
      <c r="A781" s="8"/>
      <c r="B781" s="8"/>
      <c r="D781" s="8"/>
      <c r="E781" s="8"/>
      <c r="F781" s="8"/>
      <c r="G781" s="8"/>
      <c r="H781" s="8"/>
    </row>
    <row r="782" ht="15.75" customHeight="1">
      <c r="A782" s="8"/>
      <c r="B782" s="8"/>
      <c r="D782" s="8"/>
      <c r="E782" s="8"/>
      <c r="F782" s="8"/>
      <c r="G782" s="8"/>
      <c r="H782" s="8"/>
    </row>
    <row r="783" ht="15.75" customHeight="1">
      <c r="A783" s="8"/>
      <c r="B783" s="8"/>
      <c r="D783" s="8"/>
      <c r="E783" s="8"/>
      <c r="F783" s="8"/>
      <c r="G783" s="8"/>
      <c r="H783" s="8"/>
    </row>
    <row r="784" ht="15.75" customHeight="1">
      <c r="A784" s="8"/>
      <c r="B784" s="8"/>
      <c r="D784" s="8"/>
      <c r="E784" s="8"/>
      <c r="F784" s="8"/>
      <c r="G784" s="8"/>
      <c r="H784" s="8"/>
    </row>
    <row r="785" ht="15.75" customHeight="1">
      <c r="A785" s="8"/>
      <c r="B785" s="8"/>
      <c r="D785" s="8"/>
      <c r="E785" s="8"/>
      <c r="F785" s="8"/>
      <c r="G785" s="8"/>
      <c r="H785" s="8"/>
    </row>
    <row r="786" ht="15.75" customHeight="1">
      <c r="A786" s="8"/>
      <c r="B786" s="8"/>
      <c r="D786" s="8"/>
      <c r="E786" s="8"/>
      <c r="F786" s="8"/>
      <c r="G786" s="8"/>
      <c r="H786" s="8"/>
    </row>
    <row r="787" ht="15.75" customHeight="1">
      <c r="A787" s="8"/>
      <c r="B787" s="8"/>
      <c r="D787" s="8"/>
      <c r="E787" s="8"/>
      <c r="F787" s="8"/>
      <c r="G787" s="8"/>
      <c r="H787" s="8"/>
    </row>
    <row r="788" ht="15.75" customHeight="1">
      <c r="A788" s="8"/>
      <c r="B788" s="8"/>
      <c r="D788" s="8"/>
      <c r="E788" s="8"/>
      <c r="F788" s="8"/>
      <c r="G788" s="8"/>
      <c r="H788" s="8"/>
    </row>
    <row r="789" ht="15.75" customHeight="1">
      <c r="A789" s="8"/>
      <c r="B789" s="8"/>
      <c r="D789" s="8"/>
      <c r="E789" s="8"/>
      <c r="F789" s="8"/>
      <c r="G789" s="8"/>
      <c r="H789" s="8"/>
    </row>
    <row r="790" ht="15.75" customHeight="1">
      <c r="A790" s="8"/>
      <c r="B790" s="8"/>
      <c r="D790" s="8"/>
      <c r="E790" s="8"/>
      <c r="F790" s="8"/>
      <c r="G790" s="8"/>
      <c r="H790" s="8"/>
    </row>
    <row r="791" ht="15.75" customHeight="1">
      <c r="A791" s="8"/>
      <c r="B791" s="8"/>
      <c r="D791" s="8"/>
      <c r="E791" s="8"/>
      <c r="F791" s="8"/>
      <c r="G791" s="8"/>
      <c r="H791" s="8"/>
    </row>
    <row r="792" ht="15.75" customHeight="1">
      <c r="A792" s="8"/>
      <c r="B792" s="8"/>
      <c r="D792" s="8"/>
      <c r="E792" s="8"/>
      <c r="F792" s="8"/>
      <c r="G792" s="8"/>
      <c r="H792" s="8"/>
    </row>
    <row r="793" ht="15.75" customHeight="1">
      <c r="A793" s="8"/>
      <c r="B793" s="8"/>
      <c r="D793" s="8"/>
      <c r="E793" s="8"/>
      <c r="F793" s="8"/>
      <c r="G793" s="8"/>
      <c r="H793" s="8"/>
    </row>
    <row r="794" ht="15.75" customHeight="1">
      <c r="A794" s="8"/>
      <c r="B794" s="8"/>
      <c r="D794" s="8"/>
      <c r="E794" s="8"/>
      <c r="F794" s="8"/>
      <c r="G794" s="8"/>
      <c r="H794" s="8"/>
    </row>
    <row r="795" ht="15.75" customHeight="1">
      <c r="A795" s="8"/>
      <c r="B795" s="8"/>
      <c r="D795" s="8"/>
      <c r="E795" s="8"/>
      <c r="F795" s="8"/>
      <c r="G795" s="8"/>
      <c r="H795" s="8"/>
    </row>
    <row r="796" ht="15.75" customHeight="1">
      <c r="A796" s="8"/>
      <c r="B796" s="8"/>
      <c r="D796" s="8"/>
      <c r="E796" s="8"/>
      <c r="F796" s="8"/>
      <c r="G796" s="8"/>
      <c r="H796" s="8"/>
    </row>
    <row r="797" ht="15.75" customHeight="1">
      <c r="A797" s="8"/>
      <c r="B797" s="8"/>
      <c r="D797" s="8"/>
      <c r="E797" s="8"/>
      <c r="F797" s="8"/>
      <c r="G797" s="8"/>
      <c r="H797" s="8"/>
    </row>
    <row r="798" ht="15.75" customHeight="1">
      <c r="A798" s="8"/>
      <c r="B798" s="8"/>
      <c r="D798" s="8"/>
      <c r="E798" s="8"/>
      <c r="F798" s="8"/>
      <c r="G798" s="8"/>
      <c r="H798" s="8"/>
    </row>
    <row r="799" ht="15.75" customHeight="1">
      <c r="A799" s="8"/>
      <c r="B799" s="8"/>
      <c r="D799" s="8"/>
      <c r="E799" s="8"/>
      <c r="F799" s="8"/>
      <c r="G799" s="8"/>
      <c r="H799" s="8"/>
    </row>
    <row r="800" ht="15.75" customHeight="1">
      <c r="A800" s="8"/>
      <c r="B800" s="8"/>
      <c r="D800" s="8"/>
      <c r="E800" s="8"/>
      <c r="F800" s="8"/>
      <c r="G800" s="8"/>
      <c r="H800" s="8"/>
    </row>
    <row r="801" ht="15.75" customHeight="1">
      <c r="A801" s="8"/>
      <c r="B801" s="8"/>
      <c r="D801" s="8"/>
      <c r="E801" s="8"/>
      <c r="F801" s="8"/>
      <c r="G801" s="8"/>
      <c r="H801" s="8"/>
    </row>
    <row r="802" ht="15.75" customHeight="1">
      <c r="A802" s="8"/>
      <c r="B802" s="8"/>
      <c r="D802" s="8"/>
      <c r="E802" s="8"/>
      <c r="F802" s="8"/>
      <c r="G802" s="8"/>
      <c r="H802" s="8"/>
    </row>
    <row r="803" ht="15.75" customHeight="1">
      <c r="A803" s="8"/>
      <c r="B803" s="8"/>
      <c r="D803" s="8"/>
      <c r="E803" s="8"/>
      <c r="F803" s="8"/>
      <c r="G803" s="8"/>
      <c r="H803" s="8"/>
    </row>
    <row r="804" ht="15.75" customHeight="1">
      <c r="A804" s="8"/>
      <c r="B804" s="8"/>
      <c r="D804" s="8"/>
      <c r="E804" s="8"/>
      <c r="F804" s="8"/>
      <c r="G804" s="8"/>
      <c r="H804" s="8"/>
    </row>
    <row r="805" ht="15.75" customHeight="1">
      <c r="A805" s="8"/>
      <c r="B805" s="8"/>
      <c r="D805" s="8"/>
      <c r="E805" s="8"/>
      <c r="F805" s="8"/>
      <c r="G805" s="8"/>
      <c r="H805" s="8"/>
    </row>
    <row r="806" ht="15.75" customHeight="1">
      <c r="A806" s="8"/>
      <c r="B806" s="8"/>
      <c r="D806" s="8"/>
      <c r="E806" s="8"/>
      <c r="F806" s="8"/>
      <c r="G806" s="8"/>
      <c r="H806" s="8"/>
    </row>
    <row r="807" ht="15.75" customHeight="1">
      <c r="A807" s="8"/>
      <c r="B807" s="8"/>
      <c r="D807" s="8"/>
      <c r="E807" s="8"/>
      <c r="F807" s="8"/>
      <c r="G807" s="8"/>
      <c r="H807" s="8"/>
    </row>
    <row r="808" ht="15.75" customHeight="1">
      <c r="A808" s="8"/>
      <c r="B808" s="8"/>
      <c r="D808" s="8"/>
      <c r="E808" s="8"/>
      <c r="F808" s="8"/>
      <c r="G808" s="8"/>
      <c r="H808" s="8"/>
    </row>
    <row r="809" ht="15.75" customHeight="1">
      <c r="A809" s="8"/>
      <c r="B809" s="8"/>
      <c r="D809" s="8"/>
      <c r="E809" s="8"/>
      <c r="F809" s="8"/>
      <c r="G809" s="8"/>
      <c r="H809" s="8"/>
    </row>
    <row r="810" ht="15.75" customHeight="1">
      <c r="A810" s="8"/>
      <c r="B810" s="8"/>
      <c r="D810" s="8"/>
      <c r="E810" s="8"/>
      <c r="F810" s="8"/>
      <c r="G810" s="8"/>
      <c r="H810" s="8"/>
    </row>
    <row r="811" ht="15.75" customHeight="1">
      <c r="A811" s="8"/>
      <c r="B811" s="8"/>
      <c r="D811" s="8"/>
      <c r="E811" s="8"/>
      <c r="F811" s="8"/>
      <c r="G811" s="8"/>
      <c r="H811" s="8"/>
    </row>
    <row r="812" ht="15.75" customHeight="1">
      <c r="A812" s="8"/>
      <c r="B812" s="8"/>
      <c r="D812" s="8"/>
      <c r="E812" s="8"/>
      <c r="F812" s="8"/>
      <c r="G812" s="8"/>
      <c r="H812" s="8"/>
    </row>
    <row r="813" ht="15.75" customHeight="1">
      <c r="A813" s="8"/>
      <c r="B813" s="8"/>
      <c r="D813" s="8"/>
      <c r="E813" s="8"/>
      <c r="F813" s="8"/>
      <c r="G813" s="8"/>
      <c r="H813" s="8"/>
    </row>
    <row r="814" ht="15.75" customHeight="1">
      <c r="A814" s="8"/>
      <c r="B814" s="8"/>
      <c r="D814" s="8"/>
      <c r="E814" s="8"/>
      <c r="F814" s="8"/>
      <c r="G814" s="8"/>
      <c r="H814" s="8"/>
    </row>
    <row r="815" ht="15.75" customHeight="1">
      <c r="A815" s="8"/>
      <c r="B815" s="8"/>
      <c r="D815" s="8"/>
      <c r="E815" s="8"/>
      <c r="F815" s="8"/>
      <c r="G815" s="8"/>
      <c r="H815" s="8"/>
    </row>
    <row r="816" ht="15.75" customHeight="1">
      <c r="A816" s="8"/>
      <c r="B816" s="8"/>
      <c r="D816" s="8"/>
      <c r="E816" s="8"/>
      <c r="F816" s="8"/>
      <c r="G816" s="8"/>
      <c r="H816" s="8"/>
    </row>
    <row r="817" ht="15.75" customHeight="1">
      <c r="A817" s="8"/>
      <c r="B817" s="8"/>
      <c r="D817" s="8"/>
      <c r="E817" s="8"/>
      <c r="F817" s="8"/>
      <c r="G817" s="8"/>
      <c r="H817" s="8"/>
    </row>
    <row r="818" ht="15.75" customHeight="1">
      <c r="A818" s="8"/>
      <c r="B818" s="8"/>
      <c r="D818" s="8"/>
      <c r="E818" s="8"/>
      <c r="F818" s="8"/>
      <c r="G818" s="8"/>
      <c r="H818" s="8"/>
    </row>
    <row r="819" ht="15.75" customHeight="1">
      <c r="A819" s="8"/>
      <c r="B819" s="8"/>
      <c r="D819" s="8"/>
      <c r="E819" s="8"/>
      <c r="F819" s="8"/>
      <c r="G819" s="8"/>
      <c r="H819" s="8"/>
    </row>
    <row r="820" ht="15.75" customHeight="1">
      <c r="A820" s="8"/>
      <c r="B820" s="8"/>
      <c r="D820" s="8"/>
      <c r="E820" s="8"/>
      <c r="F820" s="8"/>
      <c r="G820" s="8"/>
      <c r="H820" s="8"/>
    </row>
    <row r="821" ht="15.75" customHeight="1">
      <c r="A821" s="8"/>
      <c r="B821" s="8"/>
      <c r="D821" s="8"/>
      <c r="E821" s="8"/>
      <c r="F821" s="8"/>
      <c r="G821" s="8"/>
      <c r="H821" s="8"/>
    </row>
    <row r="822" ht="15.75" customHeight="1">
      <c r="A822" s="8"/>
      <c r="B822" s="8"/>
      <c r="D822" s="8"/>
      <c r="E822" s="8"/>
      <c r="F822" s="8"/>
      <c r="G822" s="8"/>
      <c r="H822" s="8"/>
    </row>
    <row r="823" ht="15.75" customHeight="1">
      <c r="A823" s="8"/>
      <c r="B823" s="8"/>
      <c r="D823" s="8"/>
      <c r="E823" s="8"/>
      <c r="F823" s="8"/>
      <c r="G823" s="8"/>
      <c r="H823" s="8"/>
    </row>
    <row r="824" ht="15.75" customHeight="1">
      <c r="A824" s="8"/>
      <c r="B824" s="8"/>
      <c r="D824" s="8"/>
      <c r="E824" s="8"/>
      <c r="F824" s="8"/>
      <c r="G824" s="8"/>
      <c r="H824" s="8"/>
    </row>
    <row r="825" ht="15.75" customHeight="1">
      <c r="A825" s="8"/>
      <c r="B825" s="8"/>
      <c r="D825" s="8"/>
      <c r="E825" s="8"/>
      <c r="F825" s="8"/>
      <c r="G825" s="8"/>
      <c r="H825" s="8"/>
    </row>
    <row r="826" ht="15.75" customHeight="1">
      <c r="A826" s="8"/>
      <c r="B826" s="8"/>
      <c r="D826" s="8"/>
      <c r="E826" s="8"/>
      <c r="F826" s="8"/>
      <c r="G826" s="8"/>
      <c r="H826" s="8"/>
    </row>
    <row r="827" ht="15.75" customHeight="1">
      <c r="A827" s="8"/>
      <c r="B827" s="8"/>
      <c r="D827" s="8"/>
      <c r="E827" s="8"/>
      <c r="F827" s="8"/>
      <c r="G827" s="8"/>
      <c r="H827" s="8"/>
    </row>
    <row r="828" ht="15.75" customHeight="1">
      <c r="A828" s="8"/>
      <c r="B828" s="8"/>
      <c r="D828" s="8"/>
      <c r="E828" s="8"/>
      <c r="F828" s="8"/>
      <c r="G828" s="8"/>
      <c r="H828" s="8"/>
    </row>
    <row r="829" ht="15.75" customHeight="1">
      <c r="A829" s="8"/>
      <c r="B829" s="8"/>
      <c r="D829" s="8"/>
      <c r="E829" s="8"/>
      <c r="F829" s="8"/>
      <c r="G829" s="8"/>
      <c r="H829" s="8"/>
    </row>
    <row r="830" ht="15.75" customHeight="1">
      <c r="A830" s="8"/>
      <c r="B830" s="8"/>
      <c r="D830" s="8"/>
      <c r="E830" s="8"/>
      <c r="F830" s="8"/>
      <c r="G830" s="8"/>
      <c r="H830" s="8"/>
    </row>
    <row r="831" ht="15.75" customHeight="1">
      <c r="A831" s="8"/>
      <c r="B831" s="8"/>
      <c r="D831" s="8"/>
      <c r="E831" s="8"/>
      <c r="F831" s="8"/>
      <c r="G831" s="8"/>
      <c r="H831" s="8"/>
    </row>
    <row r="832" ht="15.75" customHeight="1">
      <c r="A832" s="8"/>
      <c r="B832" s="8"/>
      <c r="D832" s="8"/>
      <c r="E832" s="8"/>
      <c r="F832" s="8"/>
      <c r="G832" s="8"/>
      <c r="H832" s="8"/>
    </row>
    <row r="833" ht="15.75" customHeight="1">
      <c r="A833" s="8"/>
      <c r="B833" s="8"/>
      <c r="D833" s="8"/>
      <c r="E833" s="8"/>
      <c r="F833" s="8"/>
      <c r="G833" s="8"/>
      <c r="H833" s="8"/>
    </row>
    <row r="834" ht="15.75" customHeight="1">
      <c r="A834" s="8"/>
      <c r="B834" s="8"/>
      <c r="D834" s="8"/>
      <c r="E834" s="8"/>
      <c r="F834" s="8"/>
      <c r="G834" s="8"/>
      <c r="H834" s="8"/>
    </row>
    <row r="835" ht="15.75" customHeight="1">
      <c r="A835" s="8"/>
      <c r="B835" s="8"/>
      <c r="D835" s="8"/>
      <c r="E835" s="8"/>
      <c r="F835" s="8"/>
      <c r="G835" s="8"/>
      <c r="H835" s="8"/>
    </row>
    <row r="836" ht="15.75" customHeight="1">
      <c r="A836" s="8"/>
      <c r="B836" s="8"/>
      <c r="D836" s="8"/>
      <c r="E836" s="8"/>
      <c r="F836" s="8"/>
      <c r="G836" s="8"/>
      <c r="H836" s="8"/>
    </row>
    <row r="837" ht="15.75" customHeight="1">
      <c r="A837" s="8"/>
      <c r="B837" s="8"/>
      <c r="D837" s="8"/>
      <c r="E837" s="8"/>
      <c r="F837" s="8"/>
      <c r="G837" s="8"/>
      <c r="H837" s="8"/>
    </row>
    <row r="838" ht="15.75" customHeight="1">
      <c r="A838" s="8"/>
      <c r="B838" s="8"/>
      <c r="D838" s="8"/>
      <c r="E838" s="8"/>
      <c r="F838" s="8"/>
      <c r="G838" s="8"/>
      <c r="H838" s="8"/>
    </row>
    <row r="839" ht="15.75" customHeight="1">
      <c r="A839" s="8"/>
      <c r="B839" s="8"/>
      <c r="D839" s="8"/>
      <c r="E839" s="8"/>
      <c r="F839" s="8"/>
      <c r="G839" s="8"/>
      <c r="H839" s="8"/>
    </row>
    <row r="840" ht="15.75" customHeight="1">
      <c r="A840" s="8"/>
      <c r="B840" s="8"/>
      <c r="D840" s="8"/>
      <c r="E840" s="8"/>
      <c r="F840" s="8"/>
      <c r="G840" s="8"/>
      <c r="H840" s="8"/>
    </row>
    <row r="841" ht="15.75" customHeight="1">
      <c r="A841" s="8"/>
      <c r="B841" s="8"/>
      <c r="D841" s="8"/>
      <c r="E841" s="8"/>
      <c r="F841" s="8"/>
      <c r="G841" s="8"/>
      <c r="H841" s="8"/>
    </row>
    <row r="842" ht="15.75" customHeight="1">
      <c r="A842" s="8"/>
      <c r="B842" s="8"/>
      <c r="D842" s="8"/>
      <c r="E842" s="8"/>
      <c r="F842" s="8"/>
      <c r="G842" s="8"/>
      <c r="H842" s="8"/>
    </row>
    <row r="843" ht="15.75" customHeight="1">
      <c r="A843" s="8"/>
      <c r="B843" s="8"/>
      <c r="D843" s="8"/>
      <c r="E843" s="8"/>
      <c r="F843" s="8"/>
      <c r="G843" s="8"/>
      <c r="H843" s="8"/>
    </row>
    <row r="844" ht="15.75" customHeight="1">
      <c r="A844" s="8"/>
      <c r="B844" s="8"/>
      <c r="D844" s="8"/>
      <c r="E844" s="8"/>
      <c r="F844" s="8"/>
      <c r="G844" s="8"/>
      <c r="H844" s="8"/>
    </row>
    <row r="845" ht="15.75" customHeight="1">
      <c r="A845" s="8"/>
      <c r="B845" s="8"/>
      <c r="D845" s="8"/>
      <c r="E845" s="8"/>
      <c r="F845" s="8"/>
      <c r="G845" s="8"/>
      <c r="H845" s="8"/>
    </row>
    <row r="846" ht="15.75" customHeight="1">
      <c r="A846" s="8"/>
      <c r="B846" s="8"/>
      <c r="D846" s="8"/>
      <c r="E846" s="8"/>
      <c r="F846" s="8"/>
      <c r="G846" s="8"/>
      <c r="H846" s="8"/>
    </row>
    <row r="847" ht="15.75" customHeight="1">
      <c r="A847" s="8"/>
      <c r="B847" s="8"/>
      <c r="D847" s="8"/>
      <c r="E847" s="8"/>
      <c r="F847" s="8"/>
      <c r="G847" s="8"/>
      <c r="H847" s="8"/>
    </row>
    <row r="848" ht="15.75" customHeight="1">
      <c r="A848" s="8"/>
      <c r="B848" s="8"/>
      <c r="D848" s="8"/>
      <c r="E848" s="8"/>
      <c r="F848" s="8"/>
      <c r="G848" s="8"/>
      <c r="H848" s="8"/>
    </row>
    <row r="849" ht="15.75" customHeight="1">
      <c r="A849" s="8"/>
      <c r="B849" s="8"/>
      <c r="D849" s="8"/>
      <c r="E849" s="8"/>
      <c r="F849" s="8"/>
      <c r="G849" s="8"/>
      <c r="H849" s="8"/>
    </row>
    <row r="850" ht="15.75" customHeight="1">
      <c r="A850" s="8"/>
      <c r="B850" s="8"/>
      <c r="D850" s="8"/>
      <c r="E850" s="8"/>
      <c r="F850" s="8"/>
      <c r="G850" s="8"/>
      <c r="H850" s="8"/>
    </row>
    <row r="851" ht="15.75" customHeight="1">
      <c r="A851" s="8"/>
      <c r="B851" s="8"/>
      <c r="D851" s="8"/>
      <c r="E851" s="8"/>
      <c r="F851" s="8"/>
      <c r="G851" s="8"/>
      <c r="H851" s="8"/>
    </row>
    <row r="852" ht="15.75" customHeight="1">
      <c r="A852" s="8"/>
      <c r="B852" s="8"/>
      <c r="D852" s="8"/>
      <c r="E852" s="8"/>
      <c r="F852" s="8"/>
      <c r="G852" s="8"/>
      <c r="H852" s="8"/>
    </row>
    <row r="853" ht="15.75" customHeight="1">
      <c r="A853" s="8"/>
      <c r="B853" s="8"/>
      <c r="D853" s="8"/>
      <c r="E853" s="8"/>
      <c r="F853" s="8"/>
      <c r="G853" s="8"/>
      <c r="H853" s="8"/>
    </row>
    <row r="854" ht="15.75" customHeight="1">
      <c r="A854" s="8"/>
      <c r="B854" s="8"/>
      <c r="D854" s="8"/>
      <c r="E854" s="8"/>
      <c r="F854" s="8"/>
      <c r="G854" s="8"/>
      <c r="H854" s="8"/>
    </row>
    <row r="855" ht="15.75" customHeight="1">
      <c r="A855" s="8"/>
      <c r="B855" s="8"/>
      <c r="D855" s="8"/>
      <c r="E855" s="8"/>
      <c r="F855" s="8"/>
      <c r="G855" s="8"/>
      <c r="H855" s="8"/>
    </row>
    <row r="856" ht="15.75" customHeight="1">
      <c r="A856" s="8"/>
      <c r="B856" s="8"/>
      <c r="D856" s="8"/>
      <c r="E856" s="8"/>
      <c r="F856" s="8"/>
      <c r="G856" s="8"/>
      <c r="H856" s="8"/>
    </row>
    <row r="857" ht="15.75" customHeight="1">
      <c r="A857" s="8"/>
      <c r="B857" s="8"/>
      <c r="D857" s="8"/>
      <c r="E857" s="8"/>
      <c r="F857" s="8"/>
      <c r="G857" s="8"/>
      <c r="H857" s="8"/>
    </row>
    <row r="858" ht="15.75" customHeight="1">
      <c r="A858" s="8"/>
      <c r="B858" s="8"/>
      <c r="D858" s="8"/>
      <c r="E858" s="8"/>
      <c r="F858" s="8"/>
      <c r="G858" s="8"/>
      <c r="H858" s="8"/>
    </row>
    <row r="859" ht="15.75" customHeight="1">
      <c r="A859" s="8"/>
      <c r="B859" s="8"/>
      <c r="D859" s="8"/>
      <c r="E859" s="8"/>
      <c r="F859" s="8"/>
      <c r="G859" s="8"/>
      <c r="H859" s="8"/>
    </row>
    <row r="860" ht="15.75" customHeight="1">
      <c r="A860" s="8"/>
      <c r="B860" s="8"/>
      <c r="D860" s="8"/>
      <c r="E860" s="8"/>
      <c r="F860" s="8"/>
      <c r="G860" s="8"/>
      <c r="H860" s="8"/>
    </row>
    <row r="861" ht="15.75" customHeight="1">
      <c r="A861" s="8"/>
      <c r="B861" s="8"/>
      <c r="D861" s="8"/>
      <c r="E861" s="8"/>
      <c r="F861" s="8"/>
      <c r="G861" s="8"/>
      <c r="H861" s="8"/>
    </row>
    <row r="862" ht="15.75" customHeight="1">
      <c r="A862" s="8"/>
      <c r="B862" s="8"/>
      <c r="D862" s="8"/>
      <c r="E862" s="8"/>
      <c r="F862" s="8"/>
      <c r="G862" s="8"/>
      <c r="H862" s="8"/>
    </row>
    <row r="863" ht="15.75" customHeight="1">
      <c r="A863" s="8"/>
      <c r="B863" s="8"/>
      <c r="D863" s="8"/>
      <c r="E863" s="8"/>
      <c r="F863" s="8"/>
      <c r="G863" s="8"/>
      <c r="H863" s="8"/>
    </row>
    <row r="864" ht="15.75" customHeight="1">
      <c r="A864" s="8"/>
      <c r="B864" s="8"/>
      <c r="D864" s="8"/>
      <c r="E864" s="8"/>
      <c r="F864" s="8"/>
      <c r="G864" s="8"/>
      <c r="H864" s="8"/>
    </row>
    <row r="865" ht="15.75" customHeight="1">
      <c r="A865" s="8"/>
      <c r="B865" s="8"/>
      <c r="D865" s="8"/>
      <c r="E865" s="8"/>
      <c r="F865" s="8"/>
      <c r="G865" s="8"/>
      <c r="H865" s="8"/>
    </row>
    <row r="866" ht="15.75" customHeight="1">
      <c r="A866" s="8"/>
      <c r="B866" s="8"/>
      <c r="D866" s="8"/>
      <c r="E866" s="8"/>
      <c r="F866" s="8"/>
      <c r="G866" s="8"/>
      <c r="H866" s="8"/>
    </row>
    <row r="867" ht="15.75" customHeight="1">
      <c r="A867" s="8"/>
      <c r="B867" s="8"/>
      <c r="D867" s="8"/>
      <c r="E867" s="8"/>
      <c r="F867" s="8"/>
      <c r="G867" s="8"/>
      <c r="H867" s="8"/>
    </row>
    <row r="868" ht="15.75" customHeight="1">
      <c r="A868" s="8"/>
      <c r="B868" s="8"/>
      <c r="D868" s="8"/>
      <c r="E868" s="8"/>
      <c r="F868" s="8"/>
      <c r="G868" s="8"/>
      <c r="H868" s="8"/>
    </row>
    <row r="869" ht="15.75" customHeight="1">
      <c r="A869" s="8"/>
      <c r="B869" s="8"/>
      <c r="D869" s="8"/>
      <c r="E869" s="8"/>
      <c r="F869" s="8"/>
      <c r="G869" s="8"/>
      <c r="H869" s="8"/>
    </row>
    <row r="870" ht="15.75" customHeight="1">
      <c r="A870" s="8"/>
      <c r="B870" s="8"/>
      <c r="D870" s="8"/>
      <c r="E870" s="8"/>
      <c r="F870" s="8"/>
      <c r="G870" s="8"/>
      <c r="H870" s="8"/>
    </row>
    <row r="871" ht="15.75" customHeight="1">
      <c r="A871" s="8"/>
      <c r="B871" s="8"/>
      <c r="D871" s="8"/>
      <c r="E871" s="8"/>
      <c r="F871" s="8"/>
      <c r="G871" s="8"/>
      <c r="H871" s="8"/>
    </row>
    <row r="872" ht="15.75" customHeight="1">
      <c r="A872" s="8"/>
      <c r="B872" s="8"/>
      <c r="D872" s="8"/>
      <c r="E872" s="8"/>
      <c r="F872" s="8"/>
      <c r="G872" s="8"/>
      <c r="H872" s="8"/>
    </row>
    <row r="873" ht="15.75" customHeight="1">
      <c r="A873" s="8"/>
      <c r="B873" s="8"/>
      <c r="D873" s="8"/>
      <c r="E873" s="8"/>
      <c r="F873" s="8"/>
      <c r="G873" s="8"/>
      <c r="H873" s="8"/>
    </row>
    <row r="874" ht="15.75" customHeight="1">
      <c r="A874" s="8"/>
      <c r="B874" s="8"/>
      <c r="D874" s="8"/>
      <c r="E874" s="8"/>
      <c r="F874" s="8"/>
      <c r="G874" s="8"/>
      <c r="H874" s="8"/>
    </row>
    <row r="875" ht="15.75" customHeight="1">
      <c r="A875" s="8"/>
      <c r="B875" s="8"/>
      <c r="D875" s="8"/>
      <c r="E875" s="8"/>
      <c r="F875" s="8"/>
      <c r="G875" s="8"/>
      <c r="H875" s="8"/>
    </row>
    <row r="876" ht="15.75" customHeight="1">
      <c r="A876" s="8"/>
      <c r="B876" s="8"/>
      <c r="D876" s="8"/>
      <c r="E876" s="8"/>
      <c r="F876" s="8"/>
      <c r="G876" s="8"/>
      <c r="H876" s="8"/>
    </row>
    <row r="877" ht="15.75" customHeight="1">
      <c r="A877" s="8"/>
      <c r="B877" s="8"/>
      <c r="D877" s="8"/>
      <c r="E877" s="8"/>
      <c r="F877" s="8"/>
      <c r="G877" s="8"/>
      <c r="H877" s="8"/>
    </row>
    <row r="878" ht="15.75" customHeight="1">
      <c r="A878" s="8"/>
      <c r="B878" s="8"/>
      <c r="D878" s="8"/>
      <c r="E878" s="8"/>
      <c r="F878" s="8"/>
      <c r="G878" s="8"/>
      <c r="H878" s="8"/>
    </row>
    <row r="879" ht="15.75" customHeight="1">
      <c r="A879" s="8"/>
      <c r="B879" s="8"/>
      <c r="D879" s="8"/>
      <c r="E879" s="8"/>
      <c r="F879" s="8"/>
      <c r="G879" s="8"/>
      <c r="H879" s="8"/>
    </row>
    <row r="880" ht="15.75" customHeight="1">
      <c r="A880" s="8"/>
      <c r="B880" s="8"/>
      <c r="D880" s="8"/>
      <c r="E880" s="8"/>
      <c r="F880" s="8"/>
      <c r="G880" s="8"/>
      <c r="H880" s="8"/>
    </row>
    <row r="881" ht="15.75" customHeight="1">
      <c r="A881" s="8"/>
      <c r="B881" s="8"/>
      <c r="D881" s="8"/>
      <c r="E881" s="8"/>
      <c r="F881" s="8"/>
      <c r="G881" s="8"/>
      <c r="H881" s="8"/>
    </row>
    <row r="882" ht="15.75" customHeight="1">
      <c r="A882" s="8"/>
      <c r="B882" s="8"/>
      <c r="D882" s="8"/>
      <c r="E882" s="8"/>
      <c r="F882" s="8"/>
      <c r="G882" s="8"/>
      <c r="H882" s="8"/>
    </row>
    <row r="883" ht="15.75" customHeight="1">
      <c r="A883" s="8"/>
      <c r="B883" s="8"/>
      <c r="D883" s="8"/>
      <c r="E883" s="8"/>
      <c r="F883" s="8"/>
      <c r="G883" s="8"/>
      <c r="H883" s="8"/>
    </row>
    <row r="884" ht="15.75" customHeight="1">
      <c r="A884" s="8"/>
      <c r="B884" s="8"/>
      <c r="D884" s="8"/>
      <c r="E884" s="8"/>
      <c r="F884" s="8"/>
      <c r="G884" s="8"/>
      <c r="H884" s="8"/>
    </row>
    <row r="885" ht="15.75" customHeight="1">
      <c r="A885" s="8"/>
      <c r="B885" s="8"/>
      <c r="D885" s="8"/>
      <c r="E885" s="8"/>
      <c r="F885" s="8"/>
      <c r="G885" s="8"/>
      <c r="H885" s="8"/>
    </row>
    <row r="886" ht="15.75" customHeight="1">
      <c r="A886" s="8"/>
      <c r="B886" s="8"/>
      <c r="D886" s="8"/>
      <c r="E886" s="8"/>
      <c r="F886" s="8"/>
      <c r="G886" s="8"/>
      <c r="H886" s="8"/>
    </row>
    <row r="887" ht="15.75" customHeight="1">
      <c r="A887" s="8"/>
      <c r="B887" s="8"/>
      <c r="D887" s="8"/>
      <c r="E887" s="8"/>
      <c r="F887" s="8"/>
      <c r="G887" s="8"/>
      <c r="H887" s="8"/>
    </row>
    <row r="888" ht="15.75" customHeight="1">
      <c r="A888" s="8"/>
      <c r="B888" s="8"/>
      <c r="D888" s="8"/>
      <c r="E888" s="8"/>
      <c r="F888" s="8"/>
      <c r="G888" s="8"/>
      <c r="H888" s="8"/>
    </row>
    <row r="889" ht="15.75" customHeight="1">
      <c r="A889" s="8"/>
      <c r="B889" s="8"/>
      <c r="D889" s="8"/>
      <c r="E889" s="8"/>
      <c r="F889" s="8"/>
      <c r="G889" s="8"/>
      <c r="H889" s="8"/>
    </row>
    <row r="890" ht="15.75" customHeight="1">
      <c r="A890" s="8"/>
      <c r="B890" s="8"/>
      <c r="D890" s="8"/>
      <c r="E890" s="8"/>
      <c r="F890" s="8"/>
      <c r="G890" s="8"/>
      <c r="H890" s="8"/>
    </row>
    <row r="891" ht="15.75" customHeight="1">
      <c r="A891" s="8"/>
      <c r="B891" s="8"/>
      <c r="D891" s="8"/>
      <c r="E891" s="8"/>
      <c r="F891" s="8"/>
      <c r="G891" s="8"/>
      <c r="H891" s="8"/>
    </row>
    <row r="892" ht="15.75" customHeight="1">
      <c r="A892" s="8"/>
      <c r="B892" s="8"/>
      <c r="D892" s="8"/>
      <c r="E892" s="8"/>
      <c r="F892" s="8"/>
      <c r="G892" s="8"/>
      <c r="H892" s="8"/>
    </row>
    <row r="893" ht="15.75" customHeight="1">
      <c r="A893" s="8"/>
      <c r="B893" s="8"/>
      <c r="D893" s="8"/>
      <c r="E893" s="8"/>
      <c r="F893" s="8"/>
      <c r="G893" s="8"/>
      <c r="H893" s="8"/>
    </row>
    <row r="894" ht="15.75" customHeight="1">
      <c r="A894" s="8"/>
      <c r="B894" s="8"/>
      <c r="D894" s="8"/>
      <c r="E894" s="8"/>
      <c r="F894" s="8"/>
      <c r="G894" s="8"/>
      <c r="H894" s="8"/>
    </row>
    <row r="895" ht="15.75" customHeight="1">
      <c r="A895" s="8"/>
      <c r="B895" s="8"/>
      <c r="D895" s="8"/>
      <c r="E895" s="8"/>
      <c r="F895" s="8"/>
      <c r="G895" s="8"/>
      <c r="H895" s="8"/>
    </row>
    <row r="896" ht="15.75" customHeight="1">
      <c r="A896" s="8"/>
      <c r="B896" s="8"/>
      <c r="D896" s="8"/>
      <c r="E896" s="8"/>
      <c r="F896" s="8"/>
      <c r="G896" s="8"/>
      <c r="H896" s="8"/>
    </row>
    <row r="897" ht="15.75" customHeight="1">
      <c r="A897" s="8"/>
      <c r="B897" s="8"/>
      <c r="D897" s="8"/>
      <c r="E897" s="8"/>
      <c r="F897" s="8"/>
      <c r="G897" s="8"/>
      <c r="H897" s="8"/>
    </row>
    <row r="898" ht="15.75" customHeight="1">
      <c r="A898" s="8"/>
      <c r="B898" s="8"/>
      <c r="D898" s="8"/>
      <c r="E898" s="8"/>
      <c r="F898" s="8"/>
      <c r="G898" s="8"/>
      <c r="H898" s="8"/>
    </row>
    <row r="899" ht="15.75" customHeight="1">
      <c r="A899" s="8"/>
      <c r="B899" s="8"/>
      <c r="D899" s="8"/>
      <c r="E899" s="8"/>
      <c r="F899" s="8"/>
      <c r="G899" s="8"/>
      <c r="H899" s="8"/>
    </row>
    <row r="900" ht="15.75" customHeight="1">
      <c r="A900" s="8"/>
      <c r="B900" s="8"/>
      <c r="D900" s="8"/>
      <c r="E900" s="8"/>
      <c r="F900" s="8"/>
      <c r="G900" s="8"/>
      <c r="H900" s="8"/>
    </row>
    <row r="901" ht="15.75" customHeight="1">
      <c r="A901" s="8"/>
      <c r="B901" s="8"/>
      <c r="D901" s="8"/>
      <c r="E901" s="8"/>
      <c r="F901" s="8"/>
      <c r="G901" s="8"/>
      <c r="H901" s="8"/>
    </row>
    <row r="902" ht="15.75" customHeight="1">
      <c r="A902" s="8"/>
      <c r="B902" s="8"/>
      <c r="D902" s="8"/>
      <c r="E902" s="8"/>
      <c r="F902" s="8"/>
      <c r="G902" s="8"/>
      <c r="H902" s="8"/>
    </row>
    <row r="903" ht="15.75" customHeight="1">
      <c r="A903" s="8"/>
      <c r="B903" s="8"/>
      <c r="D903" s="8"/>
      <c r="E903" s="8"/>
      <c r="F903" s="8"/>
      <c r="G903" s="8"/>
      <c r="H903" s="8"/>
    </row>
    <row r="904" ht="15.75" customHeight="1">
      <c r="A904" s="8"/>
      <c r="B904" s="8"/>
      <c r="D904" s="8"/>
      <c r="E904" s="8"/>
      <c r="F904" s="8"/>
      <c r="G904" s="8"/>
      <c r="H904" s="8"/>
    </row>
    <row r="905" ht="15.75" customHeight="1">
      <c r="A905" s="8"/>
      <c r="B905" s="8"/>
      <c r="D905" s="8"/>
      <c r="E905" s="8"/>
      <c r="F905" s="8"/>
      <c r="G905" s="8"/>
      <c r="H905" s="8"/>
    </row>
    <row r="906" ht="15.75" customHeight="1">
      <c r="A906" s="8"/>
      <c r="B906" s="8"/>
      <c r="D906" s="8"/>
      <c r="E906" s="8"/>
      <c r="F906" s="8"/>
      <c r="G906" s="8"/>
      <c r="H906" s="8"/>
    </row>
    <row r="907" ht="15.75" customHeight="1">
      <c r="A907" s="8"/>
      <c r="B907" s="8"/>
      <c r="D907" s="8"/>
      <c r="E907" s="8"/>
      <c r="F907" s="8"/>
      <c r="G907" s="8"/>
      <c r="H907" s="8"/>
    </row>
    <row r="908" ht="15.75" customHeight="1">
      <c r="A908" s="8"/>
      <c r="B908" s="8"/>
      <c r="D908" s="8"/>
      <c r="E908" s="8"/>
      <c r="F908" s="8"/>
      <c r="G908" s="8"/>
      <c r="H908" s="8"/>
    </row>
    <row r="909" ht="15.75" customHeight="1">
      <c r="A909" s="8"/>
      <c r="B909" s="8"/>
      <c r="D909" s="8"/>
      <c r="E909" s="8"/>
      <c r="F909" s="8"/>
      <c r="G909" s="8"/>
      <c r="H909" s="8"/>
    </row>
    <row r="910" ht="15.75" customHeight="1">
      <c r="A910" s="8"/>
      <c r="B910" s="8"/>
      <c r="D910" s="8"/>
      <c r="E910" s="8"/>
      <c r="F910" s="8"/>
      <c r="G910" s="8"/>
      <c r="H910" s="8"/>
    </row>
    <row r="911" ht="15.75" customHeight="1">
      <c r="A911" s="8"/>
      <c r="B911" s="8"/>
      <c r="D911" s="8"/>
      <c r="E911" s="8"/>
      <c r="F911" s="8"/>
      <c r="G911" s="8"/>
      <c r="H911" s="8"/>
    </row>
    <row r="912" ht="15.75" customHeight="1">
      <c r="A912" s="8"/>
      <c r="B912" s="8"/>
      <c r="D912" s="8"/>
      <c r="E912" s="8"/>
      <c r="F912" s="8"/>
      <c r="G912" s="8"/>
      <c r="H912" s="8"/>
    </row>
    <row r="913" ht="15.75" customHeight="1">
      <c r="A913" s="8"/>
      <c r="B913" s="8"/>
      <c r="D913" s="8"/>
      <c r="E913" s="8"/>
      <c r="F913" s="8"/>
      <c r="G913" s="8"/>
      <c r="H913" s="8"/>
    </row>
    <row r="914" ht="15.75" customHeight="1">
      <c r="A914" s="8"/>
      <c r="B914" s="8"/>
      <c r="D914" s="8"/>
      <c r="E914" s="8"/>
      <c r="F914" s="8"/>
      <c r="G914" s="8"/>
      <c r="H914" s="8"/>
    </row>
    <row r="915" ht="15.75" customHeight="1">
      <c r="A915" s="8"/>
      <c r="B915" s="8"/>
      <c r="D915" s="8"/>
      <c r="E915" s="8"/>
      <c r="F915" s="8"/>
      <c r="G915" s="8"/>
      <c r="H915" s="8"/>
    </row>
    <row r="916" ht="15.75" customHeight="1">
      <c r="A916" s="8"/>
      <c r="B916" s="8"/>
      <c r="D916" s="8"/>
      <c r="E916" s="8"/>
      <c r="F916" s="8"/>
      <c r="G916" s="8"/>
      <c r="H916" s="8"/>
    </row>
    <row r="917" ht="15.75" customHeight="1">
      <c r="A917" s="8"/>
      <c r="B917" s="8"/>
      <c r="D917" s="8"/>
      <c r="E917" s="8"/>
      <c r="F917" s="8"/>
      <c r="G917" s="8"/>
      <c r="H917" s="8"/>
    </row>
    <row r="918" ht="15.75" customHeight="1">
      <c r="A918" s="8"/>
      <c r="B918" s="8"/>
      <c r="D918" s="8"/>
      <c r="E918" s="8"/>
      <c r="F918" s="8"/>
      <c r="G918" s="8"/>
      <c r="H918" s="8"/>
    </row>
    <row r="919" ht="15.75" customHeight="1">
      <c r="A919" s="8"/>
      <c r="B919" s="8"/>
      <c r="D919" s="8"/>
      <c r="E919" s="8"/>
      <c r="F919" s="8"/>
      <c r="G919" s="8"/>
      <c r="H919" s="8"/>
    </row>
    <row r="920" ht="15.75" customHeight="1">
      <c r="A920" s="8"/>
      <c r="B920" s="8"/>
      <c r="D920" s="8"/>
      <c r="E920" s="8"/>
      <c r="F920" s="8"/>
      <c r="G920" s="8"/>
      <c r="H920" s="8"/>
    </row>
    <row r="921" ht="15.75" customHeight="1">
      <c r="A921" s="8"/>
      <c r="B921" s="8"/>
      <c r="D921" s="8"/>
      <c r="E921" s="8"/>
      <c r="F921" s="8"/>
      <c r="G921" s="8"/>
      <c r="H921" s="8"/>
    </row>
    <row r="922" ht="15.75" customHeight="1">
      <c r="A922" s="8"/>
      <c r="B922" s="8"/>
      <c r="D922" s="8"/>
      <c r="E922" s="8"/>
      <c r="F922" s="8"/>
      <c r="G922" s="8"/>
      <c r="H922" s="8"/>
    </row>
    <row r="923" ht="15.75" customHeight="1">
      <c r="A923" s="8"/>
      <c r="B923" s="8"/>
      <c r="D923" s="8"/>
      <c r="E923" s="8"/>
      <c r="F923" s="8"/>
      <c r="G923" s="8"/>
      <c r="H923" s="8"/>
    </row>
    <row r="924" ht="15.75" customHeight="1">
      <c r="A924" s="8"/>
      <c r="B924" s="8"/>
      <c r="D924" s="8"/>
      <c r="E924" s="8"/>
      <c r="F924" s="8"/>
      <c r="G924" s="8"/>
      <c r="H924" s="8"/>
    </row>
    <row r="925" ht="15.75" customHeight="1">
      <c r="A925" s="8"/>
      <c r="B925" s="8"/>
      <c r="D925" s="8"/>
      <c r="E925" s="8"/>
      <c r="F925" s="8"/>
      <c r="G925" s="8"/>
      <c r="H925" s="8"/>
    </row>
    <row r="926" ht="15.75" customHeight="1">
      <c r="A926" s="8"/>
      <c r="B926" s="8"/>
      <c r="D926" s="8"/>
      <c r="E926" s="8"/>
      <c r="F926" s="8"/>
      <c r="G926" s="8"/>
      <c r="H926" s="8"/>
    </row>
    <row r="927" ht="15.75" customHeight="1">
      <c r="A927" s="8"/>
      <c r="B927" s="8"/>
      <c r="D927" s="8"/>
      <c r="E927" s="8"/>
      <c r="F927" s="8"/>
      <c r="G927" s="8"/>
      <c r="H927" s="8"/>
    </row>
    <row r="928" ht="15.75" customHeight="1">
      <c r="A928" s="8"/>
      <c r="B928" s="8"/>
      <c r="D928" s="8"/>
      <c r="E928" s="8"/>
      <c r="F928" s="8"/>
      <c r="G928" s="8"/>
      <c r="H928" s="8"/>
    </row>
    <row r="929" ht="15.75" customHeight="1">
      <c r="A929" s="8"/>
      <c r="B929" s="8"/>
      <c r="D929" s="8"/>
      <c r="E929" s="8"/>
      <c r="F929" s="8"/>
      <c r="G929" s="8"/>
      <c r="H929" s="8"/>
    </row>
    <row r="930" ht="15.75" customHeight="1">
      <c r="A930" s="8"/>
      <c r="B930" s="8"/>
      <c r="D930" s="8"/>
      <c r="E930" s="8"/>
      <c r="F930" s="8"/>
      <c r="G930" s="8"/>
      <c r="H930" s="8"/>
    </row>
    <row r="931" ht="15.75" customHeight="1">
      <c r="A931" s="8"/>
      <c r="B931" s="8"/>
      <c r="D931" s="8"/>
      <c r="E931" s="8"/>
      <c r="F931" s="8"/>
      <c r="G931" s="8"/>
      <c r="H931" s="8"/>
    </row>
    <row r="932" ht="15.75" customHeight="1">
      <c r="A932" s="8"/>
      <c r="B932" s="8"/>
      <c r="D932" s="8"/>
      <c r="E932" s="8"/>
      <c r="F932" s="8"/>
      <c r="G932" s="8"/>
      <c r="H932" s="8"/>
    </row>
    <row r="933" ht="15.75" customHeight="1">
      <c r="A933" s="8"/>
      <c r="B933" s="8"/>
      <c r="D933" s="8"/>
      <c r="E933" s="8"/>
      <c r="F933" s="8"/>
      <c r="G933" s="8"/>
      <c r="H933" s="8"/>
    </row>
    <row r="934" ht="15.75" customHeight="1">
      <c r="A934" s="8"/>
      <c r="B934" s="8"/>
      <c r="D934" s="8"/>
      <c r="E934" s="8"/>
      <c r="F934" s="8"/>
      <c r="G934" s="8"/>
      <c r="H934" s="8"/>
    </row>
    <row r="935" ht="15.75" customHeight="1">
      <c r="A935" s="8"/>
      <c r="B935" s="8"/>
      <c r="D935" s="8"/>
      <c r="E935" s="8"/>
      <c r="F935" s="8"/>
      <c r="G935" s="8"/>
      <c r="H935" s="8"/>
    </row>
    <row r="936" ht="15.75" customHeight="1">
      <c r="A936" s="8"/>
      <c r="B936" s="8"/>
      <c r="D936" s="8"/>
      <c r="E936" s="8"/>
      <c r="F936" s="8"/>
      <c r="G936" s="8"/>
      <c r="H936" s="8"/>
    </row>
    <row r="937" ht="15.75" customHeight="1">
      <c r="A937" s="8"/>
      <c r="B937" s="8"/>
      <c r="D937" s="8"/>
      <c r="E937" s="8"/>
      <c r="F937" s="8"/>
      <c r="G937" s="8"/>
      <c r="H937" s="8"/>
    </row>
    <row r="938" ht="15.75" customHeight="1">
      <c r="A938" s="8"/>
      <c r="B938" s="8"/>
      <c r="D938" s="8"/>
      <c r="E938" s="8"/>
      <c r="F938" s="8"/>
      <c r="G938" s="8"/>
      <c r="H938" s="8"/>
    </row>
    <row r="939" ht="15.75" customHeight="1">
      <c r="A939" s="8"/>
      <c r="B939" s="8"/>
      <c r="D939" s="8"/>
      <c r="E939" s="8"/>
      <c r="F939" s="8"/>
      <c r="G939" s="8"/>
      <c r="H939" s="8"/>
    </row>
    <row r="940" ht="15.75" customHeight="1">
      <c r="A940" s="8"/>
      <c r="B940" s="8"/>
      <c r="D940" s="8"/>
      <c r="E940" s="8"/>
      <c r="F940" s="8"/>
      <c r="G940" s="8"/>
      <c r="H940" s="8"/>
    </row>
    <row r="941" ht="15.75" customHeight="1">
      <c r="A941" s="8"/>
      <c r="B941" s="8"/>
      <c r="D941" s="8"/>
      <c r="E941" s="8"/>
      <c r="F941" s="8"/>
      <c r="G941" s="8"/>
      <c r="H941" s="8"/>
    </row>
    <row r="942" ht="15.75" customHeight="1">
      <c r="A942" s="8"/>
      <c r="B942" s="8"/>
      <c r="D942" s="8"/>
      <c r="E942" s="8"/>
      <c r="F942" s="8"/>
      <c r="G942" s="8"/>
      <c r="H942" s="8"/>
    </row>
    <row r="943" ht="15.75" customHeight="1">
      <c r="A943" s="8"/>
      <c r="B943" s="8"/>
      <c r="D943" s="8"/>
      <c r="E943" s="8"/>
      <c r="F943" s="8"/>
      <c r="G943" s="8"/>
      <c r="H943" s="8"/>
    </row>
    <row r="944" ht="15.75" customHeight="1">
      <c r="A944" s="8"/>
      <c r="B944" s="8"/>
      <c r="D944" s="8"/>
      <c r="E944" s="8"/>
      <c r="F944" s="8"/>
      <c r="G944" s="8"/>
      <c r="H944" s="8"/>
    </row>
    <row r="945" ht="15.75" customHeight="1">
      <c r="A945" s="8"/>
      <c r="B945" s="8"/>
      <c r="D945" s="8"/>
      <c r="E945" s="8"/>
      <c r="F945" s="8"/>
      <c r="G945" s="8"/>
      <c r="H945" s="8"/>
    </row>
    <row r="946" ht="15.75" customHeight="1">
      <c r="A946" s="8"/>
      <c r="B946" s="8"/>
      <c r="D946" s="8"/>
      <c r="E946" s="8"/>
      <c r="F946" s="8"/>
      <c r="G946" s="8"/>
      <c r="H946" s="8"/>
    </row>
    <row r="947" ht="15.75" customHeight="1">
      <c r="A947" s="8"/>
      <c r="B947" s="8"/>
      <c r="D947" s="8"/>
      <c r="E947" s="8"/>
      <c r="F947" s="8"/>
      <c r="G947" s="8"/>
      <c r="H947" s="8"/>
    </row>
    <row r="948" ht="15.75" customHeight="1">
      <c r="A948" s="8"/>
      <c r="B948" s="8"/>
      <c r="D948" s="8"/>
      <c r="E948" s="8"/>
      <c r="F948" s="8"/>
      <c r="G948" s="8"/>
      <c r="H948" s="8"/>
    </row>
    <row r="949" ht="15.75" customHeight="1">
      <c r="A949" s="8"/>
      <c r="B949" s="8"/>
      <c r="D949" s="8"/>
      <c r="E949" s="8"/>
      <c r="F949" s="8"/>
      <c r="G949" s="8"/>
      <c r="H949" s="8"/>
    </row>
    <row r="950" ht="15.75" customHeight="1">
      <c r="A950" s="8"/>
      <c r="B950" s="8"/>
      <c r="D950" s="8"/>
      <c r="E950" s="8"/>
      <c r="F950" s="8"/>
      <c r="G950" s="8"/>
      <c r="H950" s="8"/>
    </row>
    <row r="951" ht="15.75" customHeight="1">
      <c r="A951" s="8"/>
      <c r="B951" s="8"/>
      <c r="D951" s="8"/>
      <c r="E951" s="8"/>
      <c r="F951" s="8"/>
      <c r="G951" s="8"/>
      <c r="H951" s="8"/>
    </row>
    <row r="952" ht="15.75" customHeight="1">
      <c r="A952" s="8"/>
      <c r="B952" s="8"/>
      <c r="D952" s="8"/>
      <c r="E952" s="8"/>
      <c r="F952" s="8"/>
      <c r="G952" s="8"/>
      <c r="H952" s="8"/>
    </row>
    <row r="953" ht="15.75" customHeight="1">
      <c r="A953" s="8"/>
      <c r="B953" s="8"/>
      <c r="D953" s="8"/>
      <c r="E953" s="8"/>
      <c r="F953" s="8"/>
      <c r="G953" s="8"/>
      <c r="H953" s="8"/>
    </row>
    <row r="954" ht="15.75" customHeight="1">
      <c r="A954" s="8"/>
      <c r="B954" s="8"/>
      <c r="D954" s="8"/>
      <c r="E954" s="8"/>
      <c r="F954" s="8"/>
      <c r="G954" s="8"/>
      <c r="H954" s="8"/>
    </row>
    <row r="955" ht="15.75" customHeight="1">
      <c r="A955" s="8"/>
      <c r="B955" s="8"/>
      <c r="D955" s="8"/>
      <c r="E955" s="8"/>
      <c r="F955" s="8"/>
      <c r="G955" s="8"/>
      <c r="H955" s="8"/>
    </row>
    <row r="956" ht="15.75" customHeight="1">
      <c r="A956" s="8"/>
      <c r="B956" s="8"/>
      <c r="D956" s="8"/>
      <c r="E956" s="8"/>
      <c r="F956" s="8"/>
      <c r="G956" s="8"/>
      <c r="H956" s="8"/>
    </row>
    <row r="957" ht="15.75" customHeight="1">
      <c r="A957" s="8"/>
      <c r="B957" s="8"/>
      <c r="D957" s="8"/>
      <c r="E957" s="8"/>
      <c r="F957" s="8"/>
      <c r="G957" s="8"/>
      <c r="H957" s="8"/>
    </row>
    <row r="958" ht="15.75" customHeight="1">
      <c r="A958" s="8"/>
      <c r="B958" s="8"/>
      <c r="D958" s="8"/>
      <c r="E958" s="8"/>
      <c r="F958" s="8"/>
      <c r="G958" s="8"/>
      <c r="H958" s="8"/>
    </row>
    <row r="959" ht="15.75" customHeight="1">
      <c r="A959" s="8"/>
      <c r="B959" s="8"/>
      <c r="D959" s="8"/>
      <c r="E959" s="8"/>
      <c r="F959" s="8"/>
      <c r="G959" s="8"/>
      <c r="H959" s="8"/>
    </row>
    <row r="960" ht="15.75" customHeight="1">
      <c r="A960" s="8"/>
      <c r="B960" s="8"/>
      <c r="D960" s="8"/>
      <c r="E960" s="8"/>
      <c r="F960" s="8"/>
      <c r="G960" s="8"/>
      <c r="H960" s="8"/>
    </row>
    <row r="961" ht="15.75" customHeight="1">
      <c r="A961" s="8"/>
      <c r="B961" s="8"/>
      <c r="D961" s="8"/>
      <c r="E961" s="8"/>
      <c r="F961" s="8"/>
      <c r="G961" s="8"/>
      <c r="H961" s="8"/>
    </row>
    <row r="962" ht="15.75" customHeight="1">
      <c r="A962" s="8"/>
      <c r="B962" s="8"/>
      <c r="D962" s="8"/>
      <c r="E962" s="8"/>
      <c r="F962" s="8"/>
      <c r="G962" s="8"/>
      <c r="H962" s="8"/>
    </row>
    <row r="963" ht="15.75" customHeight="1">
      <c r="A963" s="8"/>
      <c r="B963" s="8"/>
      <c r="D963" s="8"/>
      <c r="E963" s="8"/>
      <c r="F963" s="8"/>
      <c r="G963" s="8"/>
      <c r="H963" s="8"/>
    </row>
    <row r="964" ht="15.75" customHeight="1">
      <c r="A964" s="8"/>
      <c r="B964" s="8"/>
      <c r="D964" s="8"/>
      <c r="E964" s="8"/>
      <c r="F964" s="8"/>
      <c r="G964" s="8"/>
      <c r="H964" s="8"/>
    </row>
    <row r="965" ht="15.75" customHeight="1">
      <c r="A965" s="8"/>
      <c r="B965" s="8"/>
      <c r="D965" s="8"/>
      <c r="E965" s="8"/>
      <c r="F965" s="8"/>
      <c r="G965" s="8"/>
      <c r="H965" s="8"/>
    </row>
    <row r="966" ht="15.75" customHeight="1">
      <c r="A966" s="8"/>
      <c r="B966" s="8"/>
      <c r="D966" s="8"/>
      <c r="E966" s="8"/>
      <c r="F966" s="8"/>
      <c r="G966" s="8"/>
      <c r="H966" s="8"/>
    </row>
    <row r="967" ht="15.75" customHeight="1">
      <c r="A967" s="8"/>
      <c r="B967" s="8"/>
      <c r="D967" s="8"/>
      <c r="E967" s="8"/>
      <c r="F967" s="8"/>
      <c r="G967" s="8"/>
      <c r="H967" s="8"/>
    </row>
    <row r="968" ht="15.75" customHeight="1">
      <c r="A968" s="8"/>
      <c r="B968" s="8"/>
      <c r="D968" s="8"/>
      <c r="E968" s="8"/>
      <c r="F968" s="8"/>
      <c r="G968" s="8"/>
      <c r="H968" s="8"/>
    </row>
    <row r="969" ht="15.75" customHeight="1">
      <c r="A969" s="8"/>
      <c r="B969" s="8"/>
      <c r="D969" s="8"/>
      <c r="E969" s="8"/>
      <c r="F969" s="8"/>
      <c r="G969" s="8"/>
      <c r="H969" s="8"/>
    </row>
    <row r="970" ht="15.75" customHeight="1">
      <c r="A970" s="8"/>
      <c r="B970" s="8"/>
      <c r="D970" s="8"/>
      <c r="E970" s="8"/>
      <c r="F970" s="8"/>
      <c r="G970" s="8"/>
      <c r="H970" s="8"/>
    </row>
    <row r="971" ht="15.75" customHeight="1">
      <c r="A971" s="8"/>
      <c r="B971" s="8"/>
      <c r="D971" s="8"/>
      <c r="E971" s="8"/>
      <c r="F971" s="8"/>
      <c r="G971" s="8"/>
      <c r="H971" s="8"/>
    </row>
    <row r="972" ht="15.75" customHeight="1">
      <c r="A972" s="8"/>
      <c r="B972" s="8"/>
      <c r="D972" s="8"/>
      <c r="E972" s="8"/>
      <c r="F972" s="8"/>
      <c r="G972" s="8"/>
      <c r="H972" s="8"/>
    </row>
    <row r="973" ht="15.75" customHeight="1">
      <c r="A973" s="8"/>
      <c r="B973" s="8"/>
      <c r="D973" s="8"/>
      <c r="E973" s="8"/>
      <c r="F973" s="8"/>
      <c r="G973" s="8"/>
      <c r="H973" s="8"/>
    </row>
    <row r="974" ht="15.75" customHeight="1">
      <c r="A974" s="8"/>
      <c r="B974" s="8"/>
      <c r="D974" s="8"/>
      <c r="E974" s="8"/>
      <c r="F974" s="8"/>
      <c r="G974" s="8"/>
      <c r="H974" s="8"/>
    </row>
    <row r="975" ht="15.75" customHeight="1">
      <c r="A975" s="8"/>
      <c r="B975" s="8"/>
      <c r="D975" s="8"/>
      <c r="E975" s="8"/>
      <c r="F975" s="8"/>
      <c r="G975" s="8"/>
      <c r="H975" s="8"/>
    </row>
    <row r="976" ht="15.75" customHeight="1">
      <c r="A976" s="8"/>
      <c r="B976" s="8"/>
      <c r="D976" s="8"/>
      <c r="E976" s="8"/>
      <c r="F976" s="8"/>
      <c r="G976" s="8"/>
      <c r="H976" s="8"/>
    </row>
    <row r="977" ht="15.75" customHeight="1">
      <c r="A977" s="8"/>
      <c r="B977" s="8"/>
      <c r="D977" s="8"/>
      <c r="E977" s="8"/>
      <c r="F977" s="8"/>
      <c r="G977" s="8"/>
      <c r="H977" s="8"/>
    </row>
    <row r="978" ht="15.75" customHeight="1">
      <c r="A978" s="8"/>
      <c r="B978" s="8"/>
      <c r="D978" s="8"/>
      <c r="E978" s="8"/>
      <c r="F978" s="8"/>
      <c r="G978" s="8"/>
      <c r="H978" s="8"/>
    </row>
    <row r="979" ht="15.75" customHeight="1">
      <c r="A979" s="8"/>
      <c r="B979" s="8"/>
      <c r="D979" s="8"/>
      <c r="E979" s="8"/>
      <c r="F979" s="8"/>
      <c r="G979" s="8"/>
      <c r="H979" s="8"/>
    </row>
    <row r="980" ht="15.75" customHeight="1">
      <c r="A980" s="8"/>
      <c r="B980" s="8"/>
      <c r="D980" s="8"/>
      <c r="E980" s="8"/>
      <c r="F980" s="8"/>
      <c r="G980" s="8"/>
      <c r="H980" s="8"/>
    </row>
    <row r="981" ht="15.75" customHeight="1">
      <c r="A981" s="8"/>
      <c r="B981" s="8"/>
      <c r="D981" s="8"/>
      <c r="E981" s="8"/>
      <c r="F981" s="8"/>
      <c r="G981" s="8"/>
      <c r="H981" s="8"/>
    </row>
    <row r="982" ht="15.75" customHeight="1">
      <c r="A982" s="8"/>
      <c r="B982" s="8"/>
      <c r="D982" s="8"/>
      <c r="E982" s="8"/>
      <c r="F982" s="8"/>
      <c r="G982" s="8"/>
      <c r="H982" s="8"/>
    </row>
    <row r="983" ht="15.75" customHeight="1">
      <c r="A983" s="8"/>
      <c r="B983" s="8"/>
      <c r="D983" s="8"/>
      <c r="E983" s="8"/>
      <c r="F983" s="8"/>
      <c r="G983" s="8"/>
      <c r="H983" s="8"/>
    </row>
    <row r="984" ht="15.75" customHeight="1">
      <c r="A984" s="8"/>
      <c r="B984" s="8"/>
      <c r="D984" s="8"/>
      <c r="E984" s="8"/>
      <c r="F984" s="8"/>
      <c r="G984" s="8"/>
      <c r="H984" s="8"/>
    </row>
    <row r="985" ht="15.75" customHeight="1">
      <c r="A985" s="8"/>
      <c r="B985" s="8"/>
      <c r="D985" s="8"/>
      <c r="E985" s="8"/>
      <c r="F985" s="8"/>
      <c r="G985" s="8"/>
      <c r="H985" s="8"/>
    </row>
    <row r="986" ht="15.75" customHeight="1">
      <c r="A986" s="8"/>
      <c r="B986" s="8"/>
      <c r="D986" s="8"/>
      <c r="E986" s="8"/>
      <c r="F986" s="8"/>
      <c r="G986" s="8"/>
      <c r="H986" s="8"/>
    </row>
    <row r="987" ht="15.75" customHeight="1">
      <c r="A987" s="8"/>
      <c r="B987" s="8"/>
      <c r="D987" s="8"/>
      <c r="E987" s="8"/>
      <c r="F987" s="8"/>
      <c r="G987" s="8"/>
      <c r="H987" s="8"/>
    </row>
    <row r="988" ht="15.75" customHeight="1">
      <c r="A988" s="8"/>
      <c r="B988" s="8"/>
      <c r="D988" s="8"/>
      <c r="E988" s="8"/>
      <c r="F988" s="8"/>
      <c r="G988" s="8"/>
      <c r="H988" s="8"/>
    </row>
    <row r="989" ht="15.75" customHeight="1">
      <c r="A989" s="8"/>
      <c r="B989" s="8"/>
      <c r="D989" s="8"/>
      <c r="E989" s="8"/>
      <c r="F989" s="8"/>
      <c r="G989" s="8"/>
      <c r="H989" s="8"/>
    </row>
    <row r="990" ht="15.75" customHeight="1">
      <c r="A990" s="8"/>
      <c r="B990" s="8"/>
      <c r="D990" s="8"/>
      <c r="E990" s="8"/>
      <c r="F990" s="8"/>
      <c r="G990" s="8"/>
      <c r="H990" s="8"/>
    </row>
    <row r="991" ht="15.75" customHeight="1">
      <c r="A991" s="8"/>
      <c r="B991" s="8"/>
      <c r="D991" s="8"/>
      <c r="E991" s="8"/>
      <c r="F991" s="8"/>
      <c r="G991" s="8"/>
      <c r="H991" s="8"/>
    </row>
    <row r="992" ht="15.75" customHeight="1">
      <c r="A992" s="8"/>
      <c r="B992" s="8"/>
      <c r="D992" s="8"/>
      <c r="E992" s="8"/>
      <c r="F992" s="8"/>
      <c r="G992" s="8"/>
      <c r="H992" s="8"/>
    </row>
    <row r="993" ht="15.75" customHeight="1">
      <c r="A993" s="8"/>
      <c r="B993" s="8"/>
      <c r="D993" s="8"/>
      <c r="E993" s="8"/>
      <c r="F993" s="8"/>
      <c r="G993" s="8"/>
      <c r="H993" s="8"/>
    </row>
    <row r="994" ht="15.75" customHeight="1">
      <c r="A994" s="8"/>
      <c r="B994" s="8"/>
      <c r="D994" s="8"/>
      <c r="E994" s="8"/>
      <c r="F994" s="8"/>
      <c r="G994" s="8"/>
      <c r="H994" s="8"/>
    </row>
    <row r="995" ht="15.75" customHeight="1">
      <c r="A995" s="8"/>
      <c r="B995" s="8"/>
      <c r="D995" s="8"/>
      <c r="E995" s="8"/>
      <c r="F995" s="8"/>
      <c r="G995" s="8"/>
      <c r="H995" s="8"/>
    </row>
    <row r="996" ht="15.75" customHeight="1">
      <c r="A996" s="8"/>
      <c r="B996" s="8"/>
      <c r="D996" s="8"/>
      <c r="E996" s="8"/>
      <c r="F996" s="8"/>
      <c r="G996" s="8"/>
      <c r="H996" s="8"/>
    </row>
    <row r="997" ht="15.75" customHeight="1">
      <c r="A997" s="8"/>
      <c r="B997" s="8"/>
      <c r="D997" s="8"/>
      <c r="E997" s="8"/>
      <c r="F997" s="8"/>
      <c r="G997" s="8"/>
      <c r="H997" s="8"/>
    </row>
    <row r="998" ht="15.75" customHeight="1">
      <c r="A998" s="8"/>
      <c r="B998" s="8"/>
      <c r="D998" s="8"/>
      <c r="E998" s="8"/>
      <c r="F998" s="8"/>
      <c r="G998" s="8"/>
      <c r="H998" s="8"/>
    </row>
    <row r="999" ht="15.75" customHeight="1">
      <c r="A999" s="8"/>
      <c r="B999" s="8"/>
      <c r="D999" s="8"/>
      <c r="E999" s="8"/>
      <c r="F999" s="8"/>
      <c r="G999" s="8"/>
      <c r="H999" s="8"/>
    </row>
    <row r="1000" ht="15.75" customHeight="1">
      <c r="A1000" s="8"/>
      <c r="B1000" s="8"/>
      <c r="D1000" s="8"/>
      <c r="E1000" s="8"/>
      <c r="F1000" s="8"/>
      <c r="G1000" s="8"/>
      <c r="H1000" s="8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7.14"/>
    <col customWidth="1" min="2" max="2" width="17.71"/>
    <col customWidth="1" min="3" max="4" width="17.57"/>
    <col customWidth="1" min="5" max="5" width="8.71"/>
    <col customWidth="1" min="6" max="7" width="9.14"/>
    <col customWidth="1" min="8" max="26" width="8.71"/>
  </cols>
  <sheetData>
    <row r="1">
      <c r="A1" s="96" t="s">
        <v>155</v>
      </c>
      <c r="B1" s="27"/>
      <c r="F1" s="38" t="s">
        <v>156</v>
      </c>
      <c r="G1" s="3" t="s">
        <v>157</v>
      </c>
    </row>
    <row r="2">
      <c r="A2" s="73" t="s">
        <v>149</v>
      </c>
      <c r="B2" s="3">
        <v>7.0</v>
      </c>
      <c r="F2" s="15">
        <v>-5.0</v>
      </c>
      <c r="G2" s="77">
        <f t="shared" ref="G2:G102" si="1">_xlfn.T.DIST(F2,$B$2,FALSE)</f>
        <v>0.0008815426573</v>
      </c>
    </row>
    <row r="3">
      <c r="A3" s="90"/>
      <c r="B3" s="87"/>
      <c r="F3" s="15">
        <v>-4.9</v>
      </c>
      <c r="G3" s="77">
        <f t="shared" si="1"/>
        <v>0.0009996228633</v>
      </c>
    </row>
    <row r="4">
      <c r="F4" s="15">
        <v>-4.8</v>
      </c>
      <c r="G4" s="77">
        <f t="shared" si="1"/>
        <v>0.001135124591</v>
      </c>
    </row>
    <row r="5">
      <c r="A5" s="1" t="s">
        <v>134</v>
      </c>
      <c r="B5" s="1" t="s">
        <v>150</v>
      </c>
      <c r="F5" s="15">
        <v>-4.7</v>
      </c>
      <c r="G5" s="77">
        <f t="shared" si="1"/>
        <v>0.001290827951</v>
      </c>
    </row>
    <row r="6">
      <c r="A6" s="91" t="s">
        <v>158</v>
      </c>
      <c r="B6" s="98">
        <f>_xlfn.T.DIST.RT(2.5,$B$2)</f>
        <v>0.02049610929</v>
      </c>
      <c r="F6" s="15">
        <v>-4.6</v>
      </c>
      <c r="G6" s="77">
        <f t="shared" si="1"/>
        <v>0.001469984122</v>
      </c>
    </row>
    <row r="7">
      <c r="A7" s="73" t="s">
        <v>159</v>
      </c>
      <c r="B7" s="74">
        <f>_xlfn.T.DIST(-2.5,$B$2,TRUE)</f>
        <v>0.02049610929</v>
      </c>
      <c r="C7" s="7" t="s">
        <v>160</v>
      </c>
      <c r="D7" s="7" t="s">
        <v>161</v>
      </c>
      <c r="F7" s="15">
        <v>-4.5</v>
      </c>
      <c r="G7" s="77">
        <f t="shared" si="1"/>
        <v>0.001676398329</v>
      </c>
    </row>
    <row r="8">
      <c r="A8" s="73" t="s">
        <v>162</v>
      </c>
      <c r="B8" s="74">
        <f>D8-C8</f>
        <v>0.7818820043</v>
      </c>
      <c r="C8" s="74">
        <f>_xlfn.T.DIST(-1,7,TRUE)</f>
        <v>0.1753083314</v>
      </c>
      <c r="D8" s="74">
        <f>_xlfn.T.DIST(2,7,TRUE)</f>
        <v>0.9571903357</v>
      </c>
      <c r="F8" s="15">
        <v>-4.4</v>
      </c>
      <c r="G8" s="77">
        <f t="shared" si="1"/>
        <v>0.001914527558</v>
      </c>
    </row>
    <row r="9">
      <c r="A9" s="73" t="s">
        <v>163</v>
      </c>
      <c r="B9" s="89">
        <f>-_xlfn.T.INV(0.05,$B$2)</f>
        <v>1.894578605</v>
      </c>
      <c r="F9" s="15">
        <v>-4.3</v>
      </c>
      <c r="G9" s="77">
        <f t="shared" si="1"/>
        <v>0.00218959556</v>
      </c>
    </row>
    <row r="10">
      <c r="A10" s="19"/>
      <c r="B10" s="19"/>
      <c r="C10" s="19"/>
      <c r="D10" s="19"/>
      <c r="F10" s="15">
        <v>-4.2</v>
      </c>
      <c r="G10" s="77">
        <f t="shared" si="1"/>
        <v>0.002507728015</v>
      </c>
    </row>
    <row r="11">
      <c r="A11" s="19"/>
      <c r="B11" s="19"/>
      <c r="C11" s="19"/>
      <c r="D11" s="19"/>
      <c r="F11" s="15">
        <v>-4.1</v>
      </c>
      <c r="G11" s="77">
        <f t="shared" si="1"/>
        <v>0.002876111139</v>
      </c>
    </row>
    <row r="12">
      <c r="A12" s="8"/>
      <c r="B12" s="8"/>
      <c r="C12" s="19"/>
      <c r="D12" s="19"/>
      <c r="F12" s="15">
        <v>-4.0</v>
      </c>
      <c r="G12" s="77">
        <f t="shared" si="1"/>
        <v>0.003303177424</v>
      </c>
    </row>
    <row r="13">
      <c r="A13" s="19"/>
      <c r="B13" s="8"/>
      <c r="C13" s="19"/>
      <c r="D13" s="19"/>
      <c r="F13" s="15">
        <v>-3.9</v>
      </c>
      <c r="G13" s="77">
        <f t="shared" si="1"/>
        <v>0.003798822586</v>
      </c>
    </row>
    <row r="14">
      <c r="A14" s="19"/>
      <c r="B14" s="8"/>
      <c r="C14" s="19"/>
      <c r="D14" s="19"/>
      <c r="F14" s="15">
        <v>-3.8</v>
      </c>
      <c r="G14" s="77">
        <f t="shared" si="1"/>
        <v>0.004374658151</v>
      </c>
    </row>
    <row r="15">
      <c r="A15" s="19"/>
      <c r="B15" s="8"/>
      <c r="C15" s="19"/>
      <c r="D15" s="19"/>
      <c r="F15" s="15">
        <v>-3.7</v>
      </c>
      <c r="G15" s="77">
        <f t="shared" si="1"/>
        <v>0.005044304362</v>
      </c>
    </row>
    <row r="16">
      <c r="A16" s="19"/>
      <c r="B16" s="8"/>
      <c r="C16" s="19"/>
      <c r="D16" s="19"/>
      <c r="F16" s="15">
        <v>-3.6</v>
      </c>
      <c r="G16" s="77">
        <f t="shared" si="1"/>
        <v>0.005823728201</v>
      </c>
    </row>
    <row r="17">
      <c r="A17" s="19"/>
      <c r="B17" s="19"/>
      <c r="C17" s="19"/>
      <c r="D17" s="19"/>
      <c r="F17" s="15">
        <v>-3.5</v>
      </c>
      <c r="G17" s="77">
        <f t="shared" si="1"/>
        <v>0.006731631133</v>
      </c>
    </row>
    <row r="18">
      <c r="A18" s="19"/>
      <c r="B18" s="19"/>
      <c r="C18" s="19"/>
      <c r="D18" s="19"/>
      <c r="F18" s="15">
        <v>-3.4</v>
      </c>
      <c r="G18" s="77">
        <f t="shared" si="1"/>
        <v>0.007789890593</v>
      </c>
    </row>
    <row r="19">
      <c r="A19" s="19"/>
      <c r="B19" s="19"/>
      <c r="C19" s="19"/>
      <c r="D19" s="19"/>
      <c r="F19" s="15">
        <v>-3.3</v>
      </c>
      <c r="G19" s="77">
        <f t="shared" si="1"/>
        <v>0.009024058113</v>
      </c>
    </row>
    <row r="20">
      <c r="A20" s="19"/>
      <c r="B20" s="19"/>
      <c r="C20" s="19"/>
      <c r="D20" s="19"/>
      <c r="F20" s="15">
        <v>-3.2</v>
      </c>
      <c r="G20" s="77">
        <f t="shared" si="1"/>
        <v>0.01046391492</v>
      </c>
    </row>
    <row r="21" ht="15.75" customHeight="1">
      <c r="F21" s="15">
        <v>-3.1</v>
      </c>
      <c r="G21" s="77">
        <f t="shared" si="1"/>
        <v>0.01214408269</v>
      </c>
    </row>
    <row r="22" ht="15.75" customHeight="1">
      <c r="F22" s="15">
        <v>-3.0</v>
      </c>
      <c r="G22" s="77">
        <f t="shared" si="1"/>
        <v>0.01410468252</v>
      </c>
    </row>
    <row r="23" ht="15.75" customHeight="1">
      <c r="F23" s="15">
        <v>-2.9</v>
      </c>
      <c r="G23" s="77">
        <f t="shared" si="1"/>
        <v>0.01639202813</v>
      </c>
    </row>
    <row r="24" ht="15.75" customHeight="1">
      <c r="F24" s="15">
        <v>-2.8</v>
      </c>
      <c r="G24" s="77">
        <f t="shared" si="1"/>
        <v>0.01905933054</v>
      </c>
    </row>
    <row r="25" ht="15.75" customHeight="1">
      <c r="F25" s="15">
        <v>-2.7</v>
      </c>
      <c r="G25" s="77">
        <f t="shared" si="1"/>
        <v>0.02216737818</v>
      </c>
    </row>
    <row r="26" ht="15.75" customHeight="1">
      <c r="F26" s="15">
        <v>-2.6</v>
      </c>
      <c r="G26" s="77">
        <f t="shared" si="1"/>
        <v>0.02578514097</v>
      </c>
    </row>
    <row r="27" ht="15.75" customHeight="1">
      <c r="F27" s="15">
        <v>-2.5</v>
      </c>
      <c r="G27" s="77">
        <f t="shared" si="1"/>
        <v>0.02999022559</v>
      </c>
    </row>
    <row r="28" ht="15.75" customHeight="1">
      <c r="F28" s="15">
        <v>-2.4</v>
      </c>
      <c r="G28" s="77">
        <f t="shared" si="1"/>
        <v>0.03486908475</v>
      </c>
    </row>
    <row r="29" ht="15.75" customHeight="1">
      <c r="F29" s="15">
        <v>-2.3</v>
      </c>
      <c r="G29" s="77">
        <f t="shared" si="1"/>
        <v>0.04051685378</v>
      </c>
    </row>
    <row r="30" ht="15.75" customHeight="1">
      <c r="F30" s="15">
        <v>-2.2</v>
      </c>
      <c r="G30" s="77">
        <f t="shared" si="1"/>
        <v>0.04703665573</v>
      </c>
    </row>
    <row r="31" ht="15.75" customHeight="1">
      <c r="F31" s="15">
        <v>-2.1</v>
      </c>
      <c r="G31" s="77">
        <f t="shared" si="1"/>
        <v>0.0545381834</v>
      </c>
    </row>
    <row r="32" ht="15.75" customHeight="1">
      <c r="F32" s="15">
        <v>-2.0</v>
      </c>
      <c r="G32" s="77">
        <f t="shared" si="1"/>
        <v>0.0631353373</v>
      </c>
    </row>
    <row r="33" ht="15.75" customHeight="1">
      <c r="F33" s="15">
        <v>-1.9</v>
      </c>
      <c r="G33" s="77">
        <f t="shared" si="1"/>
        <v>0.07294267904</v>
      </c>
    </row>
    <row r="34" ht="15.75" customHeight="1">
      <c r="F34" s="15">
        <v>-1.8</v>
      </c>
      <c r="G34" s="77">
        <f t="shared" si="1"/>
        <v>0.08407045911</v>
      </c>
    </row>
    <row r="35" ht="15.75" customHeight="1">
      <c r="F35" s="15">
        <v>-1.7</v>
      </c>
      <c r="G35" s="77">
        <f t="shared" si="1"/>
        <v>0.096618008</v>
      </c>
    </row>
    <row r="36" ht="15.75" customHeight="1">
      <c r="F36" s="15">
        <v>-1.6</v>
      </c>
      <c r="G36" s="77">
        <f t="shared" si="1"/>
        <v>0.1106653537</v>
      </c>
    </row>
    <row r="37" ht="15.75" customHeight="1">
      <c r="F37" s="15">
        <v>-1.5</v>
      </c>
      <c r="G37" s="77">
        <f t="shared" si="1"/>
        <v>0.1262630613</v>
      </c>
    </row>
    <row r="38" ht="15.75" customHeight="1">
      <c r="F38" s="15">
        <v>-1.4</v>
      </c>
      <c r="G38" s="77">
        <f t="shared" si="1"/>
        <v>0.1434204917</v>
      </c>
    </row>
    <row r="39" ht="15.75" customHeight="1">
      <c r="F39" s="15">
        <v>-1.3</v>
      </c>
      <c r="G39" s="77">
        <f t="shared" si="1"/>
        <v>0.1620929551</v>
      </c>
    </row>
    <row r="40" ht="15.75" customHeight="1">
      <c r="F40" s="15">
        <v>-1.2</v>
      </c>
      <c r="G40" s="77">
        <f t="shared" si="1"/>
        <v>0.1821685742</v>
      </c>
    </row>
    <row r="41" ht="15.75" customHeight="1">
      <c r="F41" s="15">
        <v>-1.1</v>
      </c>
      <c r="G41" s="77">
        <f t="shared" si="1"/>
        <v>0.203456054</v>
      </c>
    </row>
    <row r="42" ht="15.75" customHeight="1">
      <c r="F42" s="15">
        <v>-1.0</v>
      </c>
      <c r="G42" s="77">
        <f t="shared" si="1"/>
        <v>0.2256749203</v>
      </c>
    </row>
    <row r="43" ht="15.75" customHeight="1">
      <c r="F43" s="15">
        <v>-0.9</v>
      </c>
      <c r="G43" s="77">
        <f t="shared" si="1"/>
        <v>0.2484500624</v>
      </c>
    </row>
    <row r="44" ht="15.75" customHeight="1">
      <c r="F44" s="15">
        <v>-0.8</v>
      </c>
      <c r="G44" s="77">
        <f t="shared" si="1"/>
        <v>0.2713125051</v>
      </c>
    </row>
    <row r="45" ht="15.75" customHeight="1">
      <c r="F45" s="15">
        <v>-0.7</v>
      </c>
      <c r="G45" s="77">
        <f t="shared" si="1"/>
        <v>0.2937081345</v>
      </c>
    </row>
    <row r="46" ht="15.75" customHeight="1">
      <c r="F46" s="15">
        <v>-0.6</v>
      </c>
      <c r="G46" s="77">
        <f t="shared" si="1"/>
        <v>0.3150155472</v>
      </c>
    </row>
    <row r="47" ht="15.75" customHeight="1">
      <c r="F47" s="15">
        <v>-0.5</v>
      </c>
      <c r="G47" s="77">
        <f t="shared" si="1"/>
        <v>0.3345732534</v>
      </c>
    </row>
    <row r="48" ht="15.75" customHeight="1">
      <c r="F48" s="15">
        <v>-0.4</v>
      </c>
      <c r="G48" s="77">
        <f t="shared" si="1"/>
        <v>0.3517152153</v>
      </c>
    </row>
    <row r="49" ht="15.75" customHeight="1">
      <c r="F49" s="15">
        <v>-0.3</v>
      </c>
      <c r="G49" s="77">
        <f t="shared" si="1"/>
        <v>0.3658123008</v>
      </c>
    </row>
    <row r="50" ht="15.75" customHeight="1">
      <c r="F50" s="15">
        <v>-0.2</v>
      </c>
      <c r="G50" s="77">
        <f t="shared" si="1"/>
        <v>0.3763159353</v>
      </c>
    </row>
    <row r="51" ht="15.75" customHeight="1">
      <c r="F51" s="15">
        <v>-0.1</v>
      </c>
      <c r="G51" s="77">
        <f t="shared" si="1"/>
        <v>0.3827993343</v>
      </c>
    </row>
    <row r="52" ht="15.75" customHeight="1">
      <c r="F52" s="15">
        <v>0.0</v>
      </c>
      <c r="G52" s="77">
        <f t="shared" si="1"/>
        <v>0.3849914508</v>
      </c>
    </row>
    <row r="53" ht="15.75" customHeight="1">
      <c r="F53" s="15">
        <v>0.1</v>
      </c>
      <c r="G53" s="77">
        <f t="shared" si="1"/>
        <v>0.3827993343</v>
      </c>
    </row>
    <row r="54" ht="15.75" customHeight="1">
      <c r="F54" s="15">
        <v>0.2</v>
      </c>
      <c r="G54" s="77">
        <f t="shared" si="1"/>
        <v>0.3763159353</v>
      </c>
    </row>
    <row r="55" ht="15.75" customHeight="1">
      <c r="F55" s="15">
        <v>0.3</v>
      </c>
      <c r="G55" s="77">
        <f t="shared" si="1"/>
        <v>0.3658123008</v>
      </c>
    </row>
    <row r="56" ht="15.75" customHeight="1">
      <c r="F56" s="15">
        <v>0.4</v>
      </c>
      <c r="G56" s="77">
        <f t="shared" si="1"/>
        <v>0.3517152153</v>
      </c>
    </row>
    <row r="57" ht="15.75" customHeight="1">
      <c r="F57" s="15">
        <v>0.5</v>
      </c>
      <c r="G57" s="77">
        <f t="shared" si="1"/>
        <v>0.3345732534</v>
      </c>
    </row>
    <row r="58" ht="15.75" customHeight="1">
      <c r="F58" s="15">
        <v>0.6</v>
      </c>
      <c r="G58" s="77">
        <f t="shared" si="1"/>
        <v>0.3150155472</v>
      </c>
    </row>
    <row r="59" ht="15.75" customHeight="1">
      <c r="F59" s="15">
        <v>0.7</v>
      </c>
      <c r="G59" s="77">
        <f t="shared" si="1"/>
        <v>0.2937081345</v>
      </c>
    </row>
    <row r="60" ht="15.75" customHeight="1">
      <c r="F60" s="15">
        <v>0.8</v>
      </c>
      <c r="G60" s="77">
        <f t="shared" si="1"/>
        <v>0.2713125051</v>
      </c>
    </row>
    <row r="61" ht="15.75" customHeight="1">
      <c r="F61" s="15">
        <v>0.9</v>
      </c>
      <c r="G61" s="77">
        <f t="shared" si="1"/>
        <v>0.2484500624</v>
      </c>
    </row>
    <row r="62" ht="15.75" customHeight="1">
      <c r="F62" s="15">
        <v>1.0</v>
      </c>
      <c r="G62" s="77">
        <f t="shared" si="1"/>
        <v>0.2256749203</v>
      </c>
    </row>
    <row r="63" ht="15.75" customHeight="1">
      <c r="F63" s="15">
        <v>1.1</v>
      </c>
      <c r="G63" s="77">
        <f t="shared" si="1"/>
        <v>0.203456054</v>
      </c>
    </row>
    <row r="64" ht="15.75" customHeight="1">
      <c r="F64" s="15">
        <v>1.2</v>
      </c>
      <c r="G64" s="77">
        <f t="shared" si="1"/>
        <v>0.1821685742</v>
      </c>
    </row>
    <row r="65" ht="15.75" customHeight="1">
      <c r="F65" s="15">
        <v>1.3</v>
      </c>
      <c r="G65" s="77">
        <f t="shared" si="1"/>
        <v>0.1620929551</v>
      </c>
    </row>
    <row r="66" ht="15.75" customHeight="1">
      <c r="F66" s="15">
        <v>1.4</v>
      </c>
      <c r="G66" s="77">
        <f t="shared" si="1"/>
        <v>0.1434204917</v>
      </c>
    </row>
    <row r="67" ht="15.75" customHeight="1">
      <c r="F67" s="15">
        <v>1.5</v>
      </c>
      <c r="G67" s="77">
        <f t="shared" si="1"/>
        <v>0.1262630613</v>
      </c>
    </row>
    <row r="68" ht="15.75" customHeight="1">
      <c r="F68" s="15">
        <v>1.6</v>
      </c>
      <c r="G68" s="77">
        <f t="shared" si="1"/>
        <v>0.1106653537</v>
      </c>
    </row>
    <row r="69" ht="15.75" customHeight="1">
      <c r="F69" s="15">
        <v>1.7</v>
      </c>
      <c r="G69" s="77">
        <f t="shared" si="1"/>
        <v>0.096618008</v>
      </c>
    </row>
    <row r="70" ht="15.75" customHeight="1">
      <c r="F70" s="15">
        <v>1.8</v>
      </c>
      <c r="G70" s="77">
        <f t="shared" si="1"/>
        <v>0.08407045911</v>
      </c>
    </row>
    <row r="71" ht="15.75" customHeight="1">
      <c r="F71" s="15">
        <v>1.9</v>
      </c>
      <c r="G71" s="77">
        <f t="shared" si="1"/>
        <v>0.07294267904</v>
      </c>
    </row>
    <row r="72" ht="15.75" customHeight="1">
      <c r="F72" s="15">
        <v>2.0</v>
      </c>
      <c r="G72" s="77">
        <f t="shared" si="1"/>
        <v>0.0631353373</v>
      </c>
    </row>
    <row r="73" ht="15.75" customHeight="1">
      <c r="F73" s="15">
        <v>2.1</v>
      </c>
      <c r="G73" s="77">
        <f t="shared" si="1"/>
        <v>0.0545381834</v>
      </c>
    </row>
    <row r="74" ht="15.75" customHeight="1">
      <c r="F74" s="15">
        <v>2.2</v>
      </c>
      <c r="G74" s="77">
        <f t="shared" si="1"/>
        <v>0.04703665573</v>
      </c>
    </row>
    <row r="75" ht="15.75" customHeight="1">
      <c r="F75" s="15">
        <v>2.3</v>
      </c>
      <c r="G75" s="77">
        <f t="shared" si="1"/>
        <v>0.04051685378</v>
      </c>
    </row>
    <row r="76" ht="15.75" customHeight="1">
      <c r="F76" s="15">
        <v>2.4</v>
      </c>
      <c r="G76" s="77">
        <f t="shared" si="1"/>
        <v>0.03486908475</v>
      </c>
    </row>
    <row r="77" ht="15.75" customHeight="1">
      <c r="F77" s="15">
        <v>2.5</v>
      </c>
      <c r="G77" s="77">
        <f t="shared" si="1"/>
        <v>0.02999022559</v>
      </c>
    </row>
    <row r="78" ht="15.75" customHeight="1">
      <c r="F78" s="15">
        <v>2.6</v>
      </c>
      <c r="G78" s="77">
        <f t="shared" si="1"/>
        <v>0.02578514097</v>
      </c>
    </row>
    <row r="79" ht="15.75" customHeight="1">
      <c r="F79" s="15">
        <v>2.7</v>
      </c>
      <c r="G79" s="77">
        <f t="shared" si="1"/>
        <v>0.02216737818</v>
      </c>
    </row>
    <row r="80" ht="15.75" customHeight="1">
      <c r="F80" s="15">
        <v>2.8</v>
      </c>
      <c r="G80" s="77">
        <f t="shared" si="1"/>
        <v>0.01905933054</v>
      </c>
    </row>
    <row r="81" ht="15.75" customHeight="1">
      <c r="F81" s="15">
        <v>2.9</v>
      </c>
      <c r="G81" s="77">
        <f t="shared" si="1"/>
        <v>0.01639202813</v>
      </c>
    </row>
    <row r="82" ht="15.75" customHeight="1">
      <c r="F82" s="15">
        <v>3.0</v>
      </c>
      <c r="G82" s="77">
        <f t="shared" si="1"/>
        <v>0.01410468252</v>
      </c>
    </row>
    <row r="83" ht="15.75" customHeight="1">
      <c r="F83" s="15">
        <v>3.1</v>
      </c>
      <c r="G83" s="77">
        <f t="shared" si="1"/>
        <v>0.01214408269</v>
      </c>
    </row>
    <row r="84" ht="15.75" customHeight="1">
      <c r="F84" s="15">
        <v>3.2</v>
      </c>
      <c r="G84" s="77">
        <f t="shared" si="1"/>
        <v>0.01046391492</v>
      </c>
    </row>
    <row r="85" ht="15.75" customHeight="1">
      <c r="F85" s="15">
        <v>3.3</v>
      </c>
      <c r="G85" s="77">
        <f t="shared" si="1"/>
        <v>0.009024058113</v>
      </c>
    </row>
    <row r="86" ht="15.75" customHeight="1">
      <c r="F86" s="15">
        <v>3.4</v>
      </c>
      <c r="G86" s="77">
        <f t="shared" si="1"/>
        <v>0.007789890593</v>
      </c>
    </row>
    <row r="87" ht="15.75" customHeight="1">
      <c r="F87" s="15">
        <v>3.5</v>
      </c>
      <c r="G87" s="77">
        <f t="shared" si="1"/>
        <v>0.006731631133</v>
      </c>
    </row>
    <row r="88" ht="15.75" customHeight="1">
      <c r="F88" s="15">
        <v>3.6</v>
      </c>
      <c r="G88" s="77">
        <f t="shared" si="1"/>
        <v>0.005823728201</v>
      </c>
    </row>
    <row r="89" ht="15.75" customHeight="1">
      <c r="F89" s="15">
        <v>3.7</v>
      </c>
      <c r="G89" s="77">
        <f t="shared" si="1"/>
        <v>0.005044304362</v>
      </c>
    </row>
    <row r="90" ht="15.75" customHeight="1">
      <c r="F90" s="15">
        <v>3.8</v>
      </c>
      <c r="G90" s="77">
        <f t="shared" si="1"/>
        <v>0.004374658151</v>
      </c>
    </row>
    <row r="91" ht="15.75" customHeight="1">
      <c r="F91" s="15">
        <v>3.9</v>
      </c>
      <c r="G91" s="77">
        <f t="shared" si="1"/>
        <v>0.003798822586</v>
      </c>
    </row>
    <row r="92" ht="15.75" customHeight="1">
      <c r="F92" s="15">
        <v>4.0</v>
      </c>
      <c r="G92" s="77">
        <f t="shared" si="1"/>
        <v>0.003303177424</v>
      </c>
    </row>
    <row r="93" ht="15.75" customHeight="1">
      <c r="F93" s="15">
        <v>4.1</v>
      </c>
      <c r="G93" s="77">
        <f t="shared" si="1"/>
        <v>0.002876111139</v>
      </c>
    </row>
    <row r="94" ht="15.75" customHeight="1">
      <c r="F94" s="15">
        <v>4.2</v>
      </c>
      <c r="G94" s="77">
        <f t="shared" si="1"/>
        <v>0.002507728015</v>
      </c>
    </row>
    <row r="95" ht="15.75" customHeight="1">
      <c r="F95" s="15">
        <v>4.3</v>
      </c>
      <c r="G95" s="77">
        <f t="shared" si="1"/>
        <v>0.00218959556</v>
      </c>
    </row>
    <row r="96" ht="15.75" customHeight="1">
      <c r="F96" s="15">
        <v>4.4</v>
      </c>
      <c r="G96" s="77">
        <f t="shared" si="1"/>
        <v>0.001914527558</v>
      </c>
    </row>
    <row r="97" ht="15.75" customHeight="1">
      <c r="F97" s="15">
        <v>4.5</v>
      </c>
      <c r="G97" s="77">
        <f t="shared" si="1"/>
        <v>0.001676398329</v>
      </c>
    </row>
    <row r="98" ht="15.75" customHeight="1">
      <c r="F98" s="15">
        <v>4.6</v>
      </c>
      <c r="G98" s="77">
        <f t="shared" si="1"/>
        <v>0.001469984122</v>
      </c>
    </row>
    <row r="99" ht="15.75" customHeight="1">
      <c r="F99" s="15">
        <v>4.7</v>
      </c>
      <c r="G99" s="77">
        <f t="shared" si="1"/>
        <v>0.001290827951</v>
      </c>
    </row>
    <row r="100" ht="15.75" customHeight="1">
      <c r="F100" s="15">
        <v>4.8</v>
      </c>
      <c r="G100" s="77">
        <f t="shared" si="1"/>
        <v>0.001135124591</v>
      </c>
    </row>
    <row r="101" ht="15.75" customHeight="1">
      <c r="F101" s="15">
        <v>4.9</v>
      </c>
      <c r="G101" s="77">
        <f t="shared" si="1"/>
        <v>0.0009996228633</v>
      </c>
    </row>
    <row r="102" ht="15.75" customHeight="1">
      <c r="F102" s="15">
        <v>5.0</v>
      </c>
      <c r="G102" s="77">
        <f t="shared" si="1"/>
        <v>0.0008815426573</v>
      </c>
    </row>
    <row r="103" ht="15.75" customHeight="1">
      <c r="F103" s="10"/>
      <c r="G103" s="8"/>
    </row>
    <row r="104" ht="15.75" customHeight="1">
      <c r="F104" s="10"/>
      <c r="G104" s="8"/>
    </row>
    <row r="105" ht="15.75" customHeight="1">
      <c r="F105" s="10"/>
      <c r="G105" s="8"/>
    </row>
    <row r="106" ht="15.75" customHeight="1">
      <c r="F106" s="10"/>
      <c r="G106" s="8"/>
    </row>
    <row r="107" ht="15.75" customHeight="1">
      <c r="F107" s="10"/>
      <c r="G107" s="8"/>
    </row>
    <row r="108" ht="15.75" customHeight="1">
      <c r="F108" s="10"/>
      <c r="G108" s="8"/>
    </row>
    <row r="109" ht="15.75" customHeight="1">
      <c r="F109" s="10"/>
      <c r="G109" s="8"/>
    </row>
    <row r="110" ht="15.75" customHeight="1">
      <c r="F110" s="10"/>
      <c r="G110" s="8"/>
    </row>
    <row r="111" ht="15.75" customHeight="1">
      <c r="F111" s="10"/>
      <c r="G111" s="8"/>
    </row>
    <row r="112" ht="15.75" customHeight="1">
      <c r="F112" s="10"/>
      <c r="G112" s="8"/>
    </row>
    <row r="113" ht="15.75" customHeight="1">
      <c r="F113" s="10"/>
      <c r="G113" s="8"/>
    </row>
    <row r="114" ht="15.75" customHeight="1">
      <c r="F114" s="10"/>
      <c r="G114" s="8"/>
    </row>
    <row r="115" ht="15.75" customHeight="1">
      <c r="F115" s="10"/>
      <c r="G115" s="8"/>
    </row>
    <row r="116" ht="15.75" customHeight="1">
      <c r="F116" s="10"/>
      <c r="G116" s="8"/>
    </row>
    <row r="117" ht="15.75" customHeight="1">
      <c r="F117" s="10"/>
      <c r="G117" s="8"/>
    </row>
    <row r="118" ht="15.75" customHeight="1">
      <c r="F118" s="10"/>
      <c r="G118" s="8"/>
    </row>
    <row r="119" ht="15.75" customHeight="1">
      <c r="F119" s="10"/>
      <c r="G119" s="8"/>
    </row>
    <row r="120" ht="15.75" customHeight="1">
      <c r="F120" s="10"/>
      <c r="G120" s="8"/>
    </row>
    <row r="121" ht="15.75" customHeight="1">
      <c r="F121" s="10"/>
      <c r="G121" s="8"/>
    </row>
    <row r="122" ht="15.75" customHeight="1">
      <c r="F122" s="10"/>
      <c r="G122" s="8"/>
    </row>
    <row r="123" ht="15.75" customHeight="1">
      <c r="F123" s="10"/>
      <c r="G123" s="8"/>
    </row>
    <row r="124" ht="15.75" customHeight="1">
      <c r="F124" s="10"/>
      <c r="G124" s="8"/>
    </row>
    <row r="125" ht="15.75" customHeight="1">
      <c r="F125" s="10"/>
      <c r="G125" s="8"/>
    </row>
    <row r="126" ht="15.75" customHeight="1">
      <c r="F126" s="10"/>
      <c r="G126" s="8"/>
    </row>
    <row r="127" ht="15.75" customHeight="1">
      <c r="F127" s="10"/>
      <c r="G127" s="8"/>
    </row>
    <row r="128" ht="15.75" customHeight="1">
      <c r="F128" s="10"/>
      <c r="G128" s="8"/>
    </row>
    <row r="129" ht="15.75" customHeight="1">
      <c r="F129" s="10"/>
      <c r="G129" s="8"/>
    </row>
    <row r="130" ht="15.75" customHeight="1">
      <c r="F130" s="10"/>
      <c r="G130" s="8"/>
    </row>
    <row r="131" ht="15.75" customHeight="1">
      <c r="F131" s="10"/>
      <c r="G131" s="8"/>
    </row>
    <row r="132" ht="15.75" customHeight="1">
      <c r="F132" s="10"/>
      <c r="G132" s="8"/>
    </row>
    <row r="133" ht="15.75" customHeight="1">
      <c r="F133" s="10"/>
      <c r="G133" s="8"/>
    </row>
    <row r="134" ht="15.75" customHeight="1">
      <c r="F134" s="10"/>
      <c r="G134" s="8"/>
    </row>
    <row r="135" ht="15.75" customHeight="1">
      <c r="F135" s="10"/>
      <c r="G135" s="8"/>
    </row>
    <row r="136" ht="15.75" customHeight="1">
      <c r="F136" s="10"/>
      <c r="G136" s="8"/>
    </row>
    <row r="137" ht="15.75" customHeight="1">
      <c r="F137" s="10"/>
      <c r="G137" s="8"/>
    </row>
    <row r="138" ht="15.75" customHeight="1">
      <c r="F138" s="10"/>
      <c r="G138" s="8"/>
    </row>
    <row r="139" ht="15.75" customHeight="1">
      <c r="F139" s="10"/>
      <c r="G139" s="8"/>
    </row>
    <row r="140" ht="15.75" customHeight="1">
      <c r="F140" s="10"/>
      <c r="G140" s="8"/>
    </row>
    <row r="141" ht="15.75" customHeight="1">
      <c r="F141" s="10"/>
      <c r="G141" s="8"/>
    </row>
    <row r="142" ht="15.75" customHeight="1">
      <c r="F142" s="10"/>
      <c r="G142" s="8"/>
    </row>
    <row r="143" ht="15.75" customHeight="1">
      <c r="F143" s="10"/>
      <c r="G143" s="8"/>
    </row>
    <row r="144" ht="15.75" customHeight="1">
      <c r="F144" s="10"/>
      <c r="G144" s="8"/>
    </row>
    <row r="145" ht="15.75" customHeight="1">
      <c r="F145" s="10"/>
      <c r="G145" s="8"/>
    </row>
    <row r="146" ht="15.75" customHeight="1">
      <c r="F146" s="10"/>
      <c r="G146" s="8"/>
    </row>
    <row r="147" ht="15.75" customHeight="1">
      <c r="F147" s="10"/>
      <c r="G147" s="8"/>
    </row>
    <row r="148" ht="15.75" customHeight="1">
      <c r="F148" s="10"/>
      <c r="G148" s="8"/>
    </row>
    <row r="149" ht="15.75" customHeight="1">
      <c r="F149" s="10"/>
      <c r="G149" s="8"/>
    </row>
    <row r="150" ht="15.75" customHeight="1">
      <c r="F150" s="10"/>
      <c r="G150" s="8"/>
    </row>
    <row r="151" ht="15.75" customHeight="1">
      <c r="F151" s="10"/>
      <c r="G151" s="8"/>
    </row>
    <row r="152" ht="15.75" customHeight="1">
      <c r="F152" s="10"/>
      <c r="G152" s="8"/>
    </row>
    <row r="153" ht="15.75" customHeight="1">
      <c r="F153" s="10"/>
      <c r="G153" s="8"/>
    </row>
    <row r="154" ht="15.75" customHeight="1">
      <c r="F154" s="10"/>
      <c r="G154" s="8"/>
    </row>
    <row r="155" ht="15.75" customHeight="1">
      <c r="F155" s="10"/>
      <c r="G155" s="8"/>
    </row>
    <row r="156" ht="15.75" customHeight="1">
      <c r="F156" s="10"/>
      <c r="G156" s="8"/>
    </row>
    <row r="157" ht="15.75" customHeight="1">
      <c r="F157" s="10"/>
      <c r="G157" s="8"/>
    </row>
    <row r="158" ht="15.75" customHeight="1">
      <c r="F158" s="10"/>
      <c r="G158" s="8"/>
    </row>
    <row r="159" ht="15.75" customHeight="1">
      <c r="F159" s="10"/>
      <c r="G159" s="8"/>
    </row>
    <row r="160" ht="15.75" customHeight="1">
      <c r="F160" s="10"/>
      <c r="G160" s="8"/>
    </row>
    <row r="161" ht="15.75" customHeight="1">
      <c r="F161" s="10"/>
      <c r="G161" s="8"/>
    </row>
    <row r="162" ht="15.75" customHeight="1">
      <c r="F162" s="10"/>
      <c r="G162" s="8"/>
    </row>
    <row r="163" ht="15.75" customHeight="1">
      <c r="F163" s="10"/>
      <c r="G163" s="8"/>
    </row>
    <row r="164" ht="15.75" customHeight="1">
      <c r="F164" s="10"/>
      <c r="G164" s="8"/>
    </row>
    <row r="165" ht="15.75" customHeight="1">
      <c r="F165" s="10"/>
      <c r="G165" s="8"/>
    </row>
    <row r="166" ht="15.75" customHeight="1">
      <c r="F166" s="10"/>
      <c r="G166" s="8"/>
    </row>
    <row r="167" ht="15.75" customHeight="1">
      <c r="F167" s="10"/>
      <c r="G167" s="8"/>
    </row>
    <row r="168" ht="15.75" customHeight="1">
      <c r="F168" s="10"/>
      <c r="G168" s="8"/>
    </row>
    <row r="169" ht="15.75" customHeight="1">
      <c r="F169" s="10"/>
      <c r="G169" s="8"/>
    </row>
    <row r="170" ht="15.75" customHeight="1">
      <c r="F170" s="10"/>
      <c r="G170" s="8"/>
    </row>
    <row r="171" ht="15.75" customHeight="1">
      <c r="F171" s="10"/>
      <c r="G171" s="8"/>
    </row>
    <row r="172" ht="15.75" customHeight="1">
      <c r="F172" s="10"/>
      <c r="G172" s="8"/>
    </row>
    <row r="173" ht="15.75" customHeight="1">
      <c r="F173" s="10"/>
      <c r="G173" s="8"/>
    </row>
    <row r="174" ht="15.75" customHeight="1">
      <c r="F174" s="10"/>
      <c r="G174" s="8"/>
    </row>
    <row r="175" ht="15.75" customHeight="1">
      <c r="F175" s="10"/>
      <c r="G175" s="8"/>
    </row>
    <row r="176" ht="15.75" customHeight="1">
      <c r="F176" s="10"/>
      <c r="G176" s="8"/>
    </row>
    <row r="177" ht="15.75" customHeight="1">
      <c r="F177" s="10"/>
      <c r="G177" s="8"/>
    </row>
    <row r="178" ht="15.75" customHeight="1">
      <c r="F178" s="10"/>
      <c r="G178" s="8"/>
    </row>
    <row r="179" ht="15.75" customHeight="1">
      <c r="F179" s="10"/>
      <c r="G179" s="8"/>
    </row>
    <row r="180" ht="15.75" customHeight="1">
      <c r="F180" s="10"/>
      <c r="G180" s="8"/>
    </row>
    <row r="181" ht="15.75" customHeight="1">
      <c r="F181" s="10"/>
      <c r="G181" s="8"/>
    </row>
    <row r="182" ht="15.75" customHeight="1">
      <c r="F182" s="10"/>
      <c r="G182" s="8"/>
    </row>
    <row r="183" ht="15.75" customHeight="1">
      <c r="F183" s="10"/>
      <c r="G183" s="8"/>
    </row>
    <row r="184" ht="15.75" customHeight="1">
      <c r="F184" s="10"/>
      <c r="G184" s="8"/>
    </row>
    <row r="185" ht="15.75" customHeight="1">
      <c r="F185" s="10"/>
      <c r="G185" s="8"/>
    </row>
    <row r="186" ht="15.75" customHeight="1">
      <c r="F186" s="10"/>
      <c r="G186" s="8"/>
    </row>
    <row r="187" ht="15.75" customHeight="1">
      <c r="F187" s="10"/>
      <c r="G187" s="8"/>
    </row>
    <row r="188" ht="15.75" customHeight="1">
      <c r="F188" s="10"/>
      <c r="G188" s="8"/>
    </row>
    <row r="189" ht="15.75" customHeight="1">
      <c r="F189" s="10"/>
      <c r="G189" s="8"/>
    </row>
    <row r="190" ht="15.75" customHeight="1">
      <c r="F190" s="10"/>
      <c r="G190" s="8"/>
    </row>
    <row r="191" ht="15.75" customHeight="1">
      <c r="F191" s="10"/>
      <c r="G191" s="8"/>
    </row>
    <row r="192" ht="15.75" customHeight="1">
      <c r="F192" s="10"/>
      <c r="G192" s="8"/>
    </row>
    <row r="193" ht="15.75" customHeight="1">
      <c r="F193" s="10"/>
      <c r="G193" s="8"/>
    </row>
    <row r="194" ht="15.75" customHeight="1">
      <c r="F194" s="10"/>
      <c r="G194" s="8"/>
    </row>
    <row r="195" ht="15.75" customHeight="1">
      <c r="F195" s="10"/>
      <c r="G195" s="8"/>
    </row>
    <row r="196" ht="15.75" customHeight="1">
      <c r="F196" s="10"/>
      <c r="G196" s="8"/>
    </row>
    <row r="197" ht="15.75" customHeight="1">
      <c r="F197" s="10"/>
      <c r="G197" s="8"/>
    </row>
    <row r="198" ht="15.75" customHeight="1">
      <c r="F198" s="10"/>
      <c r="G198" s="8"/>
    </row>
    <row r="199" ht="15.75" customHeight="1">
      <c r="F199" s="10"/>
      <c r="G199" s="8"/>
    </row>
    <row r="200" ht="15.75" customHeight="1">
      <c r="F200" s="10"/>
      <c r="G200" s="8"/>
    </row>
    <row r="201" ht="15.75" customHeight="1">
      <c r="F201" s="10"/>
      <c r="G201" s="8"/>
    </row>
    <row r="202" ht="15.75" customHeight="1">
      <c r="F202" s="10"/>
      <c r="G202" s="8"/>
    </row>
    <row r="203" ht="15.75" customHeight="1">
      <c r="F203" s="10"/>
      <c r="G203" s="8"/>
    </row>
    <row r="204" ht="15.75" customHeight="1">
      <c r="F204" s="10"/>
      <c r="G204" s="8"/>
    </row>
    <row r="205" ht="15.75" customHeight="1">
      <c r="F205" s="10"/>
      <c r="G205" s="8"/>
    </row>
    <row r="206" ht="15.75" customHeight="1">
      <c r="F206" s="10"/>
      <c r="G206" s="8"/>
    </row>
    <row r="207" ht="15.75" customHeight="1">
      <c r="F207" s="10"/>
      <c r="G207" s="8"/>
    </row>
    <row r="208" ht="15.75" customHeight="1">
      <c r="F208" s="10"/>
      <c r="G208" s="8"/>
    </row>
    <row r="209" ht="15.75" customHeight="1">
      <c r="F209" s="10"/>
      <c r="G209" s="8"/>
    </row>
    <row r="210" ht="15.75" customHeight="1">
      <c r="F210" s="10"/>
      <c r="G210" s="8"/>
    </row>
    <row r="211" ht="15.75" customHeight="1">
      <c r="F211" s="10"/>
      <c r="G211" s="8"/>
    </row>
    <row r="212" ht="15.75" customHeight="1">
      <c r="F212" s="10"/>
      <c r="G212" s="8"/>
    </row>
    <row r="213" ht="15.75" customHeight="1">
      <c r="F213" s="10"/>
      <c r="G213" s="8"/>
    </row>
    <row r="214" ht="15.75" customHeight="1">
      <c r="F214" s="10"/>
      <c r="G214" s="8"/>
    </row>
    <row r="215" ht="15.75" customHeight="1">
      <c r="F215" s="10"/>
      <c r="G215" s="8"/>
    </row>
    <row r="216" ht="15.75" customHeight="1">
      <c r="F216" s="10"/>
      <c r="G216" s="8"/>
    </row>
    <row r="217" ht="15.75" customHeight="1">
      <c r="F217" s="10"/>
      <c r="G217" s="8"/>
    </row>
    <row r="218" ht="15.75" customHeight="1">
      <c r="F218" s="10"/>
      <c r="G218" s="8"/>
    </row>
    <row r="219" ht="15.75" customHeight="1">
      <c r="F219" s="10"/>
      <c r="G219" s="8"/>
    </row>
    <row r="220" ht="15.75" customHeight="1">
      <c r="F220" s="10"/>
      <c r="G220" s="8"/>
    </row>
    <row r="221" ht="15.75" customHeight="1">
      <c r="F221" s="10"/>
      <c r="G221" s="8"/>
    </row>
    <row r="222" ht="15.75" customHeight="1">
      <c r="F222" s="10"/>
      <c r="G222" s="8"/>
    </row>
    <row r="223" ht="15.75" customHeight="1">
      <c r="F223" s="10"/>
      <c r="G223" s="8"/>
    </row>
    <row r="224" ht="15.75" customHeight="1">
      <c r="F224" s="10"/>
      <c r="G224" s="8"/>
    </row>
    <row r="225" ht="15.75" customHeight="1">
      <c r="F225" s="10"/>
      <c r="G225" s="8"/>
    </row>
    <row r="226" ht="15.75" customHeight="1">
      <c r="F226" s="10"/>
      <c r="G226" s="8"/>
    </row>
    <row r="227" ht="15.75" customHeight="1">
      <c r="F227" s="10"/>
      <c r="G227" s="8"/>
    </row>
    <row r="228" ht="15.75" customHeight="1">
      <c r="F228" s="10"/>
      <c r="G228" s="8"/>
    </row>
    <row r="229" ht="15.75" customHeight="1">
      <c r="F229" s="10"/>
      <c r="G229" s="8"/>
    </row>
    <row r="230" ht="15.75" customHeight="1">
      <c r="F230" s="10"/>
      <c r="G230" s="8"/>
    </row>
    <row r="231" ht="15.75" customHeight="1">
      <c r="F231" s="10"/>
      <c r="G231" s="8"/>
    </row>
    <row r="232" ht="15.75" customHeight="1">
      <c r="F232" s="10"/>
      <c r="G232" s="8"/>
    </row>
    <row r="233" ht="15.75" customHeight="1">
      <c r="F233" s="10"/>
      <c r="G233" s="8"/>
    </row>
    <row r="234" ht="15.75" customHeight="1">
      <c r="F234" s="10"/>
      <c r="G234" s="8"/>
    </row>
    <row r="235" ht="15.75" customHeight="1">
      <c r="F235" s="10"/>
      <c r="G235" s="8"/>
    </row>
    <row r="236" ht="15.75" customHeight="1">
      <c r="F236" s="10"/>
      <c r="G236" s="8"/>
    </row>
    <row r="237" ht="15.75" customHeight="1">
      <c r="F237" s="10"/>
      <c r="G237" s="8"/>
    </row>
    <row r="238" ht="15.75" customHeight="1">
      <c r="F238" s="10"/>
      <c r="G238" s="8"/>
    </row>
    <row r="239" ht="15.75" customHeight="1">
      <c r="F239" s="10"/>
      <c r="G239" s="8"/>
    </row>
    <row r="240" ht="15.75" customHeight="1">
      <c r="F240" s="10"/>
      <c r="G240" s="8"/>
    </row>
    <row r="241" ht="15.75" customHeight="1">
      <c r="F241" s="10"/>
      <c r="G241" s="8"/>
    </row>
    <row r="242" ht="15.75" customHeight="1">
      <c r="F242" s="10"/>
      <c r="G242" s="8"/>
    </row>
    <row r="243" ht="15.75" customHeight="1">
      <c r="F243" s="10"/>
      <c r="G243" s="8"/>
    </row>
    <row r="244" ht="15.75" customHeight="1">
      <c r="F244" s="10"/>
      <c r="G244" s="8"/>
    </row>
    <row r="245" ht="15.75" customHeight="1">
      <c r="F245" s="10"/>
      <c r="G245" s="8"/>
    </row>
    <row r="246" ht="15.75" customHeight="1">
      <c r="F246" s="10"/>
      <c r="G246" s="8"/>
    </row>
    <row r="247" ht="15.75" customHeight="1">
      <c r="F247" s="10"/>
      <c r="G247" s="8"/>
    </row>
    <row r="248" ht="15.75" customHeight="1">
      <c r="F248" s="10"/>
      <c r="G248" s="8"/>
    </row>
    <row r="249" ht="15.75" customHeight="1">
      <c r="F249" s="10"/>
      <c r="G249" s="8"/>
    </row>
    <row r="250" ht="15.75" customHeight="1">
      <c r="F250" s="10"/>
      <c r="G250" s="8"/>
    </row>
    <row r="251" ht="15.75" customHeight="1">
      <c r="F251" s="10"/>
      <c r="G251" s="8"/>
    </row>
    <row r="252" ht="15.75" customHeight="1">
      <c r="F252" s="10"/>
      <c r="G252" s="8"/>
    </row>
    <row r="253" ht="15.75" customHeight="1">
      <c r="F253" s="10"/>
      <c r="G253" s="8"/>
    </row>
    <row r="254" ht="15.75" customHeight="1">
      <c r="F254" s="10"/>
      <c r="G254" s="8"/>
    </row>
    <row r="255" ht="15.75" customHeight="1">
      <c r="F255" s="10"/>
      <c r="G255" s="8"/>
    </row>
    <row r="256" ht="15.75" customHeight="1">
      <c r="F256" s="10"/>
      <c r="G256" s="8"/>
    </row>
    <row r="257" ht="15.75" customHeight="1">
      <c r="F257" s="10"/>
      <c r="G257" s="8"/>
    </row>
    <row r="258" ht="15.75" customHeight="1">
      <c r="F258" s="10"/>
      <c r="G258" s="8"/>
    </row>
    <row r="259" ht="15.75" customHeight="1">
      <c r="F259" s="10"/>
      <c r="G259" s="8"/>
    </row>
    <row r="260" ht="15.75" customHeight="1">
      <c r="F260" s="10"/>
      <c r="G260" s="8"/>
    </row>
    <row r="261" ht="15.75" customHeight="1">
      <c r="F261" s="10"/>
      <c r="G261" s="8"/>
    </row>
    <row r="262" ht="15.75" customHeight="1">
      <c r="F262" s="10"/>
      <c r="G262" s="8"/>
    </row>
    <row r="263" ht="15.75" customHeight="1">
      <c r="F263" s="10"/>
      <c r="G263" s="8"/>
    </row>
    <row r="264" ht="15.75" customHeight="1">
      <c r="F264" s="10"/>
      <c r="G264" s="8"/>
    </row>
    <row r="265" ht="15.75" customHeight="1">
      <c r="F265" s="10"/>
      <c r="G265" s="8"/>
    </row>
    <row r="266" ht="15.75" customHeight="1">
      <c r="F266" s="10"/>
      <c r="G266" s="8"/>
    </row>
    <row r="267" ht="15.75" customHeight="1">
      <c r="F267" s="10"/>
      <c r="G267" s="8"/>
    </row>
    <row r="268" ht="15.75" customHeight="1">
      <c r="F268" s="10"/>
      <c r="G268" s="8"/>
    </row>
    <row r="269" ht="15.75" customHeight="1">
      <c r="F269" s="10"/>
      <c r="G269" s="8"/>
    </row>
    <row r="270" ht="15.75" customHeight="1">
      <c r="F270" s="10"/>
      <c r="G270" s="8"/>
    </row>
    <row r="271" ht="15.75" customHeight="1">
      <c r="F271" s="10"/>
      <c r="G271" s="8"/>
    </row>
    <row r="272" ht="15.75" customHeight="1">
      <c r="F272" s="10"/>
      <c r="G272" s="8"/>
    </row>
    <row r="273" ht="15.75" customHeight="1">
      <c r="F273" s="10"/>
      <c r="G273" s="8"/>
    </row>
    <row r="274" ht="15.75" customHeight="1">
      <c r="F274" s="10"/>
      <c r="G274" s="8"/>
    </row>
    <row r="275" ht="15.75" customHeight="1">
      <c r="F275" s="10"/>
      <c r="G275" s="8"/>
    </row>
    <row r="276" ht="15.75" customHeight="1">
      <c r="F276" s="10"/>
      <c r="G276" s="8"/>
    </row>
    <row r="277" ht="15.75" customHeight="1">
      <c r="F277" s="10"/>
      <c r="G277" s="8"/>
    </row>
    <row r="278" ht="15.75" customHeight="1">
      <c r="F278" s="10"/>
      <c r="G278" s="8"/>
    </row>
    <row r="279" ht="15.75" customHeight="1">
      <c r="F279" s="10"/>
      <c r="G279" s="8"/>
    </row>
    <row r="280" ht="15.75" customHeight="1">
      <c r="F280" s="10"/>
      <c r="G280" s="8"/>
    </row>
    <row r="281" ht="15.75" customHeight="1">
      <c r="F281" s="10"/>
      <c r="G281" s="8"/>
    </row>
    <row r="282" ht="15.75" customHeight="1">
      <c r="F282" s="10"/>
      <c r="G282" s="8"/>
    </row>
    <row r="283" ht="15.75" customHeight="1">
      <c r="F283" s="10"/>
      <c r="G283" s="8"/>
    </row>
    <row r="284" ht="15.75" customHeight="1">
      <c r="F284" s="10"/>
      <c r="G284" s="8"/>
    </row>
    <row r="285" ht="15.75" customHeight="1">
      <c r="F285" s="10"/>
      <c r="G285" s="8"/>
    </row>
    <row r="286" ht="15.75" customHeight="1">
      <c r="F286" s="10"/>
      <c r="G286" s="8"/>
    </row>
    <row r="287" ht="15.75" customHeight="1">
      <c r="F287" s="10"/>
      <c r="G287" s="8"/>
    </row>
    <row r="288" ht="15.75" customHeight="1">
      <c r="F288" s="10"/>
      <c r="G288" s="8"/>
    </row>
    <row r="289" ht="15.75" customHeight="1">
      <c r="F289" s="10"/>
      <c r="G289" s="8"/>
    </row>
    <row r="290" ht="15.75" customHeight="1">
      <c r="F290" s="10"/>
      <c r="G290" s="8"/>
    </row>
    <row r="291" ht="15.75" customHeight="1">
      <c r="F291" s="10"/>
      <c r="G291" s="8"/>
    </row>
    <row r="292" ht="15.75" customHeight="1">
      <c r="F292" s="10"/>
      <c r="G292" s="8"/>
    </row>
    <row r="293" ht="15.75" customHeight="1">
      <c r="F293" s="10"/>
      <c r="G293" s="8"/>
    </row>
    <row r="294" ht="15.75" customHeight="1">
      <c r="F294" s="10"/>
      <c r="G294" s="8"/>
    </row>
    <row r="295" ht="15.75" customHeight="1">
      <c r="F295" s="10"/>
      <c r="G295" s="8"/>
    </row>
    <row r="296" ht="15.75" customHeight="1">
      <c r="F296" s="10"/>
      <c r="G296" s="8"/>
    </row>
    <row r="297" ht="15.75" customHeight="1">
      <c r="F297" s="10"/>
      <c r="G297" s="8"/>
    </row>
    <row r="298" ht="15.75" customHeight="1">
      <c r="F298" s="10"/>
      <c r="G298" s="8"/>
    </row>
    <row r="299" ht="15.75" customHeight="1">
      <c r="F299" s="10"/>
      <c r="G299" s="8"/>
    </row>
    <row r="300" ht="15.75" customHeight="1">
      <c r="F300" s="10"/>
      <c r="G300" s="8"/>
    </row>
    <row r="301" ht="15.75" customHeight="1">
      <c r="F301" s="10"/>
      <c r="G301" s="8"/>
    </row>
    <row r="302" ht="15.75" customHeight="1">
      <c r="F302" s="10"/>
      <c r="G302" s="8"/>
    </row>
    <row r="303" ht="15.75" customHeight="1">
      <c r="F303" s="10"/>
      <c r="G303" s="8"/>
    </row>
    <row r="304" ht="15.75" customHeight="1">
      <c r="F304" s="10"/>
      <c r="G304" s="8"/>
    </row>
    <row r="305" ht="15.75" customHeight="1">
      <c r="F305" s="10"/>
      <c r="G305" s="8"/>
    </row>
    <row r="306" ht="15.75" customHeight="1">
      <c r="F306" s="10"/>
      <c r="G306" s="8"/>
    </row>
    <row r="307" ht="15.75" customHeight="1">
      <c r="F307" s="10"/>
      <c r="G307" s="8"/>
    </row>
    <row r="308" ht="15.75" customHeight="1">
      <c r="F308" s="10"/>
      <c r="G308" s="8"/>
    </row>
    <row r="309" ht="15.75" customHeight="1">
      <c r="F309" s="10"/>
      <c r="G309" s="8"/>
    </row>
    <row r="310" ht="15.75" customHeight="1">
      <c r="F310" s="10"/>
      <c r="G310" s="8"/>
    </row>
    <row r="311" ht="15.75" customHeight="1">
      <c r="F311" s="10"/>
      <c r="G311" s="8"/>
    </row>
    <row r="312" ht="15.75" customHeight="1">
      <c r="F312" s="10"/>
      <c r="G312" s="8"/>
    </row>
    <row r="313" ht="15.75" customHeight="1">
      <c r="F313" s="10"/>
      <c r="G313" s="8"/>
    </row>
    <row r="314" ht="15.75" customHeight="1">
      <c r="F314" s="10"/>
      <c r="G314" s="8"/>
    </row>
    <row r="315" ht="15.75" customHeight="1">
      <c r="F315" s="10"/>
      <c r="G315" s="8"/>
    </row>
    <row r="316" ht="15.75" customHeight="1">
      <c r="F316" s="10"/>
      <c r="G316" s="8"/>
    </row>
    <row r="317" ht="15.75" customHeight="1">
      <c r="F317" s="10"/>
      <c r="G317" s="8"/>
    </row>
    <row r="318" ht="15.75" customHeight="1">
      <c r="F318" s="10"/>
      <c r="G318" s="8"/>
    </row>
    <row r="319" ht="15.75" customHeight="1">
      <c r="F319" s="10"/>
      <c r="G319" s="8"/>
    </row>
    <row r="320" ht="15.75" customHeight="1">
      <c r="F320" s="10"/>
      <c r="G320" s="8"/>
    </row>
    <row r="321" ht="15.75" customHeight="1">
      <c r="F321" s="10"/>
      <c r="G321" s="8"/>
    </row>
    <row r="322" ht="15.75" customHeight="1">
      <c r="F322" s="10"/>
      <c r="G322" s="8"/>
    </row>
    <row r="323" ht="15.75" customHeight="1">
      <c r="F323" s="10"/>
      <c r="G323" s="8"/>
    </row>
    <row r="324" ht="15.75" customHeight="1">
      <c r="F324" s="10"/>
      <c r="G324" s="8"/>
    </row>
    <row r="325" ht="15.75" customHeight="1">
      <c r="F325" s="10"/>
      <c r="G325" s="8"/>
    </row>
    <row r="326" ht="15.75" customHeight="1">
      <c r="F326" s="10"/>
      <c r="G326" s="8"/>
    </row>
    <row r="327" ht="15.75" customHeight="1">
      <c r="F327" s="10"/>
      <c r="G327" s="8"/>
    </row>
    <row r="328" ht="15.75" customHeight="1">
      <c r="F328" s="10"/>
      <c r="G328" s="8"/>
    </row>
    <row r="329" ht="15.75" customHeight="1">
      <c r="F329" s="10"/>
      <c r="G329" s="8"/>
    </row>
    <row r="330" ht="15.75" customHeight="1">
      <c r="F330" s="10"/>
      <c r="G330" s="8"/>
    </row>
    <row r="331" ht="15.75" customHeight="1">
      <c r="F331" s="10"/>
      <c r="G331" s="8"/>
    </row>
    <row r="332" ht="15.75" customHeight="1">
      <c r="F332" s="10"/>
      <c r="G332" s="8"/>
    </row>
    <row r="333" ht="15.75" customHeight="1">
      <c r="F333" s="10"/>
      <c r="G333" s="8"/>
    </row>
    <row r="334" ht="15.75" customHeight="1">
      <c r="F334" s="10"/>
      <c r="G334" s="8"/>
    </row>
    <row r="335" ht="15.75" customHeight="1">
      <c r="F335" s="10"/>
      <c r="G335" s="8"/>
    </row>
    <row r="336" ht="15.75" customHeight="1">
      <c r="F336" s="10"/>
      <c r="G336" s="8"/>
    </row>
    <row r="337" ht="15.75" customHeight="1">
      <c r="F337" s="10"/>
      <c r="G337" s="8"/>
    </row>
    <row r="338" ht="15.75" customHeight="1">
      <c r="F338" s="10"/>
      <c r="G338" s="8"/>
    </row>
    <row r="339" ht="15.75" customHeight="1">
      <c r="F339" s="10"/>
      <c r="G339" s="8"/>
    </row>
    <row r="340" ht="15.75" customHeight="1">
      <c r="F340" s="10"/>
      <c r="G340" s="8"/>
    </row>
    <row r="341" ht="15.75" customHeight="1">
      <c r="F341" s="10"/>
      <c r="G341" s="8"/>
    </row>
    <row r="342" ht="15.75" customHeight="1">
      <c r="F342" s="10"/>
      <c r="G342" s="8"/>
    </row>
    <row r="343" ht="15.75" customHeight="1">
      <c r="F343" s="10"/>
      <c r="G343" s="8"/>
    </row>
    <row r="344" ht="15.75" customHeight="1">
      <c r="F344" s="10"/>
      <c r="G344" s="8"/>
    </row>
    <row r="345" ht="15.75" customHeight="1">
      <c r="F345" s="10"/>
      <c r="G345" s="8"/>
    </row>
    <row r="346" ht="15.75" customHeight="1">
      <c r="F346" s="10"/>
      <c r="G346" s="8"/>
    </row>
    <row r="347" ht="15.75" customHeight="1">
      <c r="F347" s="10"/>
      <c r="G347" s="8"/>
    </row>
    <row r="348" ht="15.75" customHeight="1">
      <c r="F348" s="10"/>
      <c r="G348" s="8"/>
    </row>
    <row r="349" ht="15.75" customHeight="1">
      <c r="F349" s="10"/>
      <c r="G349" s="8"/>
    </row>
    <row r="350" ht="15.75" customHeight="1">
      <c r="F350" s="10"/>
      <c r="G350" s="8"/>
    </row>
    <row r="351" ht="15.75" customHeight="1">
      <c r="F351" s="10"/>
      <c r="G351" s="8"/>
    </row>
    <row r="352" ht="15.75" customHeight="1">
      <c r="F352" s="10"/>
      <c r="G352" s="8"/>
    </row>
    <row r="353" ht="15.75" customHeight="1">
      <c r="F353" s="10"/>
      <c r="G353" s="8"/>
    </row>
    <row r="354" ht="15.75" customHeight="1">
      <c r="F354" s="10"/>
      <c r="G354" s="8"/>
    </row>
    <row r="355" ht="15.75" customHeight="1">
      <c r="F355" s="10"/>
      <c r="G355" s="8"/>
    </row>
    <row r="356" ht="15.75" customHeight="1">
      <c r="F356" s="10"/>
      <c r="G356" s="8"/>
    </row>
    <row r="357" ht="15.75" customHeight="1">
      <c r="F357" s="10"/>
      <c r="G357" s="8"/>
    </row>
    <row r="358" ht="15.75" customHeight="1">
      <c r="F358" s="10"/>
      <c r="G358" s="8"/>
    </row>
    <row r="359" ht="15.75" customHeight="1">
      <c r="F359" s="10"/>
      <c r="G359" s="8"/>
    </row>
    <row r="360" ht="15.75" customHeight="1">
      <c r="F360" s="10"/>
      <c r="G360" s="8"/>
    </row>
    <row r="361" ht="15.75" customHeight="1">
      <c r="F361" s="10"/>
      <c r="G361" s="8"/>
    </row>
    <row r="362" ht="15.75" customHeight="1">
      <c r="F362" s="10"/>
      <c r="G362" s="8"/>
    </row>
    <row r="363" ht="15.75" customHeight="1">
      <c r="F363" s="10"/>
      <c r="G363" s="8"/>
    </row>
    <row r="364" ht="15.75" customHeight="1">
      <c r="F364" s="10"/>
      <c r="G364" s="8"/>
    </row>
    <row r="365" ht="15.75" customHeight="1">
      <c r="F365" s="10"/>
      <c r="G365" s="8"/>
    </row>
    <row r="366" ht="15.75" customHeight="1">
      <c r="F366" s="10"/>
      <c r="G366" s="8"/>
    </row>
    <row r="367" ht="15.75" customHeight="1">
      <c r="F367" s="10"/>
      <c r="G367" s="8"/>
    </row>
    <row r="368" ht="15.75" customHeight="1">
      <c r="F368" s="10"/>
      <c r="G368" s="8"/>
    </row>
    <row r="369" ht="15.75" customHeight="1">
      <c r="F369" s="10"/>
      <c r="G369" s="8"/>
    </row>
    <row r="370" ht="15.75" customHeight="1">
      <c r="F370" s="10"/>
      <c r="G370" s="8"/>
    </row>
    <row r="371" ht="15.75" customHeight="1">
      <c r="F371" s="10"/>
      <c r="G371" s="8"/>
    </row>
    <row r="372" ht="15.75" customHeight="1">
      <c r="F372" s="10"/>
      <c r="G372" s="8"/>
    </row>
    <row r="373" ht="15.75" customHeight="1">
      <c r="F373" s="10"/>
      <c r="G373" s="8"/>
    </row>
    <row r="374" ht="15.75" customHeight="1">
      <c r="F374" s="10"/>
      <c r="G374" s="8"/>
    </row>
    <row r="375" ht="15.75" customHeight="1">
      <c r="F375" s="10"/>
      <c r="G375" s="8"/>
    </row>
    <row r="376" ht="15.75" customHeight="1">
      <c r="F376" s="10"/>
      <c r="G376" s="8"/>
    </row>
    <row r="377" ht="15.75" customHeight="1">
      <c r="F377" s="10"/>
      <c r="G377" s="8"/>
    </row>
    <row r="378" ht="15.75" customHeight="1">
      <c r="F378" s="10"/>
      <c r="G378" s="8"/>
    </row>
    <row r="379" ht="15.75" customHeight="1">
      <c r="F379" s="10"/>
      <c r="G379" s="8"/>
    </row>
    <row r="380" ht="15.75" customHeight="1">
      <c r="F380" s="10"/>
      <c r="G380" s="8"/>
    </row>
    <row r="381" ht="15.75" customHeight="1">
      <c r="F381" s="10"/>
      <c r="G381" s="8"/>
    </row>
    <row r="382" ht="15.75" customHeight="1">
      <c r="F382" s="10"/>
      <c r="G382" s="8"/>
    </row>
    <row r="383" ht="15.75" customHeight="1">
      <c r="F383" s="10"/>
      <c r="G383" s="8"/>
    </row>
    <row r="384" ht="15.75" customHeight="1">
      <c r="F384" s="10"/>
      <c r="G384" s="8"/>
    </row>
    <row r="385" ht="15.75" customHeight="1">
      <c r="F385" s="10"/>
      <c r="G385" s="8"/>
    </row>
    <row r="386" ht="15.75" customHeight="1">
      <c r="F386" s="10"/>
      <c r="G386" s="8"/>
    </row>
    <row r="387" ht="15.75" customHeight="1">
      <c r="F387" s="10"/>
      <c r="G387" s="8"/>
    </row>
    <row r="388" ht="15.75" customHeight="1">
      <c r="F388" s="10"/>
      <c r="G388" s="8"/>
    </row>
    <row r="389" ht="15.75" customHeight="1">
      <c r="F389" s="10"/>
      <c r="G389" s="8"/>
    </row>
    <row r="390" ht="15.75" customHeight="1">
      <c r="F390" s="10"/>
      <c r="G390" s="8"/>
    </row>
    <row r="391" ht="15.75" customHeight="1">
      <c r="F391" s="10"/>
      <c r="G391" s="8"/>
    </row>
    <row r="392" ht="15.75" customHeight="1">
      <c r="F392" s="10"/>
      <c r="G392" s="8"/>
    </row>
    <row r="393" ht="15.75" customHeight="1">
      <c r="F393" s="10"/>
      <c r="G393" s="8"/>
    </row>
    <row r="394" ht="15.75" customHeight="1">
      <c r="F394" s="10"/>
      <c r="G394" s="8"/>
    </row>
    <row r="395" ht="15.75" customHeight="1">
      <c r="F395" s="10"/>
      <c r="G395" s="8"/>
    </row>
    <row r="396" ht="15.75" customHeight="1">
      <c r="F396" s="10"/>
      <c r="G396" s="8"/>
    </row>
    <row r="397" ht="15.75" customHeight="1">
      <c r="F397" s="10"/>
      <c r="G397" s="8"/>
    </row>
    <row r="398" ht="15.75" customHeight="1">
      <c r="F398" s="10"/>
      <c r="G398" s="8"/>
    </row>
    <row r="399" ht="15.75" customHeight="1">
      <c r="F399" s="10"/>
      <c r="G399" s="8"/>
    </row>
    <row r="400" ht="15.75" customHeight="1">
      <c r="F400" s="10"/>
      <c r="G400" s="8"/>
    </row>
    <row r="401" ht="15.75" customHeight="1">
      <c r="F401" s="10"/>
      <c r="G401" s="8"/>
    </row>
    <row r="402" ht="15.75" customHeight="1">
      <c r="F402" s="10"/>
      <c r="G402" s="8"/>
    </row>
    <row r="403" ht="15.75" customHeight="1">
      <c r="F403" s="10"/>
      <c r="G403" s="8"/>
    </row>
    <row r="404" ht="15.75" customHeight="1">
      <c r="F404" s="10"/>
      <c r="G404" s="8"/>
    </row>
    <row r="405" ht="15.75" customHeight="1">
      <c r="F405" s="10"/>
      <c r="G405" s="8"/>
    </row>
    <row r="406" ht="15.75" customHeight="1">
      <c r="F406" s="10"/>
      <c r="G406" s="8"/>
    </row>
    <row r="407" ht="15.75" customHeight="1">
      <c r="F407" s="10"/>
      <c r="G407" s="8"/>
    </row>
    <row r="408" ht="15.75" customHeight="1">
      <c r="F408" s="10"/>
      <c r="G408" s="8"/>
    </row>
    <row r="409" ht="15.75" customHeight="1">
      <c r="F409" s="10"/>
      <c r="G409" s="8"/>
    </row>
    <row r="410" ht="15.75" customHeight="1">
      <c r="F410" s="10"/>
      <c r="G410" s="8"/>
    </row>
    <row r="411" ht="15.75" customHeight="1">
      <c r="F411" s="10"/>
      <c r="G411" s="8"/>
    </row>
    <row r="412" ht="15.75" customHeight="1">
      <c r="F412" s="10"/>
      <c r="G412" s="8"/>
    </row>
    <row r="413" ht="15.75" customHeight="1">
      <c r="F413" s="10"/>
      <c r="G413" s="8"/>
    </row>
    <row r="414" ht="15.75" customHeight="1">
      <c r="F414" s="10"/>
      <c r="G414" s="8"/>
    </row>
    <row r="415" ht="15.75" customHeight="1">
      <c r="F415" s="10"/>
      <c r="G415" s="8"/>
    </row>
    <row r="416" ht="15.75" customHeight="1">
      <c r="F416" s="10"/>
      <c r="G416" s="8"/>
    </row>
    <row r="417" ht="15.75" customHeight="1">
      <c r="F417" s="10"/>
      <c r="G417" s="8"/>
    </row>
    <row r="418" ht="15.75" customHeight="1">
      <c r="F418" s="10"/>
      <c r="G418" s="8"/>
    </row>
    <row r="419" ht="15.75" customHeight="1">
      <c r="F419" s="10"/>
      <c r="G419" s="8"/>
    </row>
    <row r="420" ht="15.75" customHeight="1">
      <c r="F420" s="10"/>
      <c r="G420" s="8"/>
    </row>
    <row r="421" ht="15.75" customHeight="1">
      <c r="F421" s="10"/>
      <c r="G421" s="8"/>
    </row>
    <row r="422" ht="15.75" customHeight="1">
      <c r="F422" s="10"/>
      <c r="G422" s="8"/>
    </row>
    <row r="423" ht="15.75" customHeight="1">
      <c r="F423" s="10"/>
      <c r="G423" s="8"/>
    </row>
    <row r="424" ht="15.75" customHeight="1">
      <c r="F424" s="10"/>
      <c r="G424" s="8"/>
    </row>
    <row r="425" ht="15.75" customHeight="1">
      <c r="F425" s="10"/>
      <c r="G425" s="8"/>
    </row>
    <row r="426" ht="15.75" customHeight="1">
      <c r="F426" s="10"/>
      <c r="G426" s="8"/>
    </row>
    <row r="427" ht="15.75" customHeight="1">
      <c r="F427" s="10"/>
      <c r="G427" s="8"/>
    </row>
    <row r="428" ht="15.75" customHeight="1">
      <c r="F428" s="10"/>
      <c r="G428" s="8"/>
    </row>
    <row r="429" ht="15.75" customHeight="1">
      <c r="F429" s="10"/>
      <c r="G429" s="8"/>
    </row>
    <row r="430" ht="15.75" customHeight="1">
      <c r="F430" s="10"/>
      <c r="G430" s="8"/>
    </row>
    <row r="431" ht="15.75" customHeight="1">
      <c r="F431" s="10"/>
      <c r="G431" s="8"/>
    </row>
    <row r="432" ht="15.75" customHeight="1">
      <c r="F432" s="10"/>
      <c r="G432" s="8"/>
    </row>
    <row r="433" ht="15.75" customHeight="1">
      <c r="F433" s="10"/>
      <c r="G433" s="8"/>
    </row>
    <row r="434" ht="15.75" customHeight="1">
      <c r="F434" s="10"/>
      <c r="G434" s="8"/>
    </row>
    <row r="435" ht="15.75" customHeight="1">
      <c r="F435" s="10"/>
      <c r="G435" s="8"/>
    </row>
    <row r="436" ht="15.75" customHeight="1">
      <c r="F436" s="10"/>
      <c r="G436" s="8"/>
    </row>
    <row r="437" ht="15.75" customHeight="1">
      <c r="F437" s="10"/>
      <c r="G437" s="8"/>
    </row>
    <row r="438" ht="15.75" customHeight="1">
      <c r="F438" s="10"/>
      <c r="G438" s="8"/>
    </row>
    <row r="439" ht="15.75" customHeight="1">
      <c r="F439" s="10"/>
      <c r="G439" s="8"/>
    </row>
    <row r="440" ht="15.75" customHeight="1">
      <c r="F440" s="10"/>
      <c r="G440" s="8"/>
    </row>
    <row r="441" ht="15.75" customHeight="1">
      <c r="F441" s="10"/>
      <c r="G441" s="8"/>
    </row>
    <row r="442" ht="15.75" customHeight="1">
      <c r="F442" s="10"/>
      <c r="G442" s="8"/>
    </row>
    <row r="443" ht="15.75" customHeight="1">
      <c r="F443" s="10"/>
      <c r="G443" s="8"/>
    </row>
    <row r="444" ht="15.75" customHeight="1">
      <c r="F444" s="10"/>
      <c r="G444" s="8"/>
    </row>
    <row r="445" ht="15.75" customHeight="1">
      <c r="F445" s="10"/>
      <c r="G445" s="8"/>
    </row>
    <row r="446" ht="15.75" customHeight="1">
      <c r="F446" s="10"/>
      <c r="G446" s="8"/>
    </row>
    <row r="447" ht="15.75" customHeight="1">
      <c r="F447" s="10"/>
      <c r="G447" s="8"/>
    </row>
    <row r="448" ht="15.75" customHeight="1">
      <c r="F448" s="10"/>
      <c r="G448" s="8"/>
    </row>
    <row r="449" ht="15.75" customHeight="1">
      <c r="F449" s="10"/>
      <c r="G449" s="8"/>
    </row>
    <row r="450" ht="15.75" customHeight="1">
      <c r="F450" s="10"/>
      <c r="G450" s="8"/>
    </row>
    <row r="451" ht="15.75" customHeight="1">
      <c r="F451" s="10"/>
      <c r="G451" s="8"/>
    </row>
    <row r="452" ht="15.75" customHeight="1">
      <c r="F452" s="10"/>
      <c r="G452" s="8"/>
    </row>
    <row r="453" ht="15.75" customHeight="1">
      <c r="F453" s="10"/>
      <c r="G453" s="8"/>
    </row>
    <row r="454" ht="15.75" customHeight="1">
      <c r="F454" s="10"/>
      <c r="G454" s="8"/>
    </row>
    <row r="455" ht="15.75" customHeight="1">
      <c r="F455" s="10"/>
      <c r="G455" s="8"/>
    </row>
    <row r="456" ht="15.75" customHeight="1">
      <c r="F456" s="10"/>
      <c r="G456" s="8"/>
    </row>
    <row r="457" ht="15.75" customHeight="1">
      <c r="F457" s="10"/>
      <c r="G457" s="8"/>
    </row>
    <row r="458" ht="15.75" customHeight="1">
      <c r="F458" s="10"/>
      <c r="G458" s="8"/>
    </row>
    <row r="459" ht="15.75" customHeight="1">
      <c r="F459" s="10"/>
      <c r="G459" s="8"/>
    </row>
    <row r="460" ht="15.75" customHeight="1">
      <c r="F460" s="10"/>
      <c r="G460" s="8"/>
    </row>
    <row r="461" ht="15.75" customHeight="1">
      <c r="F461" s="10"/>
      <c r="G461" s="8"/>
    </row>
    <row r="462" ht="15.75" customHeight="1">
      <c r="F462" s="10"/>
      <c r="G462" s="8"/>
    </row>
    <row r="463" ht="15.75" customHeight="1">
      <c r="F463" s="10"/>
      <c r="G463" s="8"/>
    </row>
    <row r="464" ht="15.75" customHeight="1">
      <c r="F464" s="10"/>
      <c r="G464" s="8"/>
    </row>
    <row r="465" ht="15.75" customHeight="1">
      <c r="F465" s="10"/>
      <c r="G465" s="8"/>
    </row>
    <row r="466" ht="15.75" customHeight="1">
      <c r="F466" s="10"/>
      <c r="G466" s="8"/>
    </row>
    <row r="467" ht="15.75" customHeight="1">
      <c r="F467" s="10"/>
      <c r="G467" s="8"/>
    </row>
    <row r="468" ht="15.75" customHeight="1">
      <c r="F468" s="10"/>
      <c r="G468" s="8"/>
    </row>
    <row r="469" ht="15.75" customHeight="1">
      <c r="F469" s="10"/>
      <c r="G469" s="8"/>
    </row>
    <row r="470" ht="15.75" customHeight="1">
      <c r="F470" s="10"/>
      <c r="G470" s="8"/>
    </row>
    <row r="471" ht="15.75" customHeight="1">
      <c r="F471" s="10"/>
      <c r="G471" s="8"/>
    </row>
    <row r="472" ht="15.75" customHeight="1">
      <c r="F472" s="10"/>
      <c r="G472" s="8"/>
    </row>
    <row r="473" ht="15.75" customHeight="1">
      <c r="F473" s="10"/>
      <c r="G473" s="8"/>
    </row>
    <row r="474" ht="15.75" customHeight="1">
      <c r="F474" s="10"/>
      <c r="G474" s="8"/>
    </row>
    <row r="475" ht="15.75" customHeight="1">
      <c r="F475" s="10"/>
      <c r="G475" s="8"/>
    </row>
    <row r="476" ht="15.75" customHeight="1">
      <c r="F476" s="10"/>
      <c r="G476" s="8"/>
    </row>
    <row r="477" ht="15.75" customHeight="1">
      <c r="F477" s="10"/>
      <c r="G477" s="8"/>
    </row>
    <row r="478" ht="15.75" customHeight="1">
      <c r="F478" s="10"/>
      <c r="G478" s="8"/>
    </row>
    <row r="479" ht="15.75" customHeight="1">
      <c r="F479" s="10"/>
      <c r="G479" s="8"/>
    </row>
    <row r="480" ht="15.75" customHeight="1">
      <c r="F480" s="10"/>
      <c r="G480" s="8"/>
    </row>
    <row r="481" ht="15.75" customHeight="1">
      <c r="F481" s="10"/>
      <c r="G481" s="8"/>
    </row>
    <row r="482" ht="15.75" customHeight="1">
      <c r="F482" s="10"/>
      <c r="G482" s="8"/>
    </row>
    <row r="483" ht="15.75" customHeight="1">
      <c r="F483" s="10"/>
      <c r="G483" s="8"/>
    </row>
    <row r="484" ht="15.75" customHeight="1">
      <c r="F484" s="10"/>
      <c r="G484" s="8"/>
    </row>
    <row r="485" ht="15.75" customHeight="1">
      <c r="F485" s="10"/>
      <c r="G485" s="8"/>
    </row>
    <row r="486" ht="15.75" customHeight="1">
      <c r="F486" s="10"/>
      <c r="G486" s="8"/>
    </row>
    <row r="487" ht="15.75" customHeight="1">
      <c r="F487" s="10"/>
      <c r="G487" s="8"/>
    </row>
    <row r="488" ht="15.75" customHeight="1">
      <c r="F488" s="10"/>
      <c r="G488" s="8"/>
    </row>
    <row r="489" ht="15.75" customHeight="1">
      <c r="F489" s="10"/>
      <c r="G489" s="8"/>
    </row>
    <row r="490" ht="15.75" customHeight="1">
      <c r="F490" s="10"/>
      <c r="G490" s="8"/>
    </row>
    <row r="491" ht="15.75" customHeight="1">
      <c r="F491" s="10"/>
      <c r="G491" s="8"/>
    </row>
    <row r="492" ht="15.75" customHeight="1">
      <c r="F492" s="10"/>
      <c r="G492" s="8"/>
    </row>
    <row r="493" ht="15.75" customHeight="1">
      <c r="F493" s="10"/>
      <c r="G493" s="8"/>
    </row>
    <row r="494" ht="15.75" customHeight="1">
      <c r="F494" s="10"/>
      <c r="G494" s="8"/>
    </row>
    <row r="495" ht="15.75" customHeight="1">
      <c r="F495" s="10"/>
      <c r="G495" s="8"/>
    </row>
    <row r="496" ht="15.75" customHeight="1">
      <c r="F496" s="10"/>
      <c r="G496" s="8"/>
    </row>
    <row r="497" ht="15.75" customHeight="1">
      <c r="F497" s="10"/>
      <c r="G497" s="8"/>
    </row>
    <row r="498" ht="15.75" customHeight="1">
      <c r="F498" s="10"/>
      <c r="G498" s="8"/>
    </row>
    <row r="499" ht="15.75" customHeight="1">
      <c r="F499" s="10"/>
      <c r="G499" s="8"/>
    </row>
    <row r="500" ht="15.75" customHeight="1">
      <c r="F500" s="10"/>
      <c r="G500" s="8"/>
    </row>
    <row r="501" ht="15.75" customHeight="1">
      <c r="F501" s="10"/>
      <c r="G501" s="8"/>
    </row>
    <row r="502" ht="15.75" customHeight="1">
      <c r="F502" s="10"/>
      <c r="G502" s="8"/>
    </row>
    <row r="503" ht="15.75" customHeight="1">
      <c r="F503" s="10"/>
      <c r="G503" s="8"/>
    </row>
    <row r="504" ht="15.75" customHeight="1">
      <c r="F504" s="10"/>
      <c r="G504" s="8"/>
    </row>
    <row r="505" ht="15.75" customHeight="1">
      <c r="F505" s="10"/>
      <c r="G505" s="8"/>
    </row>
    <row r="506" ht="15.75" customHeight="1">
      <c r="F506" s="10"/>
      <c r="G506" s="8"/>
    </row>
    <row r="507" ht="15.75" customHeight="1">
      <c r="F507" s="10"/>
      <c r="G507" s="8"/>
    </row>
    <row r="508" ht="15.75" customHeight="1">
      <c r="F508" s="10"/>
      <c r="G508" s="8"/>
    </row>
    <row r="509" ht="15.75" customHeight="1">
      <c r="F509" s="10"/>
      <c r="G509" s="8"/>
    </row>
    <row r="510" ht="15.75" customHeight="1">
      <c r="F510" s="10"/>
      <c r="G510" s="8"/>
    </row>
    <row r="511" ht="15.75" customHeight="1">
      <c r="F511" s="10"/>
      <c r="G511" s="8"/>
    </row>
    <row r="512" ht="15.75" customHeight="1">
      <c r="F512" s="10"/>
      <c r="G512" s="8"/>
    </row>
    <row r="513" ht="15.75" customHeight="1">
      <c r="F513" s="10"/>
      <c r="G513" s="8"/>
    </row>
    <row r="514" ht="15.75" customHeight="1">
      <c r="F514" s="10"/>
      <c r="G514" s="8"/>
    </row>
    <row r="515" ht="15.75" customHeight="1">
      <c r="F515" s="10"/>
      <c r="G515" s="8"/>
    </row>
    <row r="516" ht="15.75" customHeight="1">
      <c r="F516" s="10"/>
      <c r="G516" s="8"/>
    </row>
    <row r="517" ht="15.75" customHeight="1">
      <c r="F517" s="10"/>
      <c r="G517" s="8"/>
    </row>
    <row r="518" ht="15.75" customHeight="1">
      <c r="F518" s="10"/>
      <c r="G518" s="8"/>
    </row>
    <row r="519" ht="15.75" customHeight="1">
      <c r="F519" s="10"/>
      <c r="G519" s="8"/>
    </row>
    <row r="520" ht="15.75" customHeight="1">
      <c r="F520" s="10"/>
      <c r="G520" s="8"/>
    </row>
    <row r="521" ht="15.75" customHeight="1">
      <c r="F521" s="10"/>
      <c r="G521" s="8"/>
    </row>
    <row r="522" ht="15.75" customHeight="1">
      <c r="F522" s="10"/>
      <c r="G522" s="8"/>
    </row>
    <row r="523" ht="15.75" customHeight="1">
      <c r="F523" s="10"/>
      <c r="G523" s="8"/>
    </row>
    <row r="524" ht="15.75" customHeight="1">
      <c r="F524" s="10"/>
      <c r="G524" s="8"/>
    </row>
    <row r="525" ht="15.75" customHeight="1">
      <c r="F525" s="10"/>
      <c r="G525" s="8"/>
    </row>
    <row r="526" ht="15.75" customHeight="1">
      <c r="F526" s="10"/>
      <c r="G526" s="8"/>
    </row>
    <row r="527" ht="15.75" customHeight="1">
      <c r="F527" s="10"/>
      <c r="G527" s="8"/>
    </row>
    <row r="528" ht="15.75" customHeight="1">
      <c r="F528" s="10"/>
      <c r="G528" s="8"/>
    </row>
    <row r="529" ht="15.75" customHeight="1">
      <c r="F529" s="10"/>
      <c r="G529" s="8"/>
    </row>
    <row r="530" ht="15.75" customHeight="1">
      <c r="F530" s="10"/>
      <c r="G530" s="8"/>
    </row>
    <row r="531" ht="15.75" customHeight="1">
      <c r="F531" s="10"/>
      <c r="G531" s="8"/>
    </row>
    <row r="532" ht="15.75" customHeight="1">
      <c r="F532" s="10"/>
      <c r="G532" s="8"/>
    </row>
    <row r="533" ht="15.75" customHeight="1">
      <c r="F533" s="10"/>
      <c r="G533" s="8"/>
    </row>
    <row r="534" ht="15.75" customHeight="1">
      <c r="F534" s="10"/>
      <c r="G534" s="8"/>
    </row>
    <row r="535" ht="15.75" customHeight="1">
      <c r="F535" s="10"/>
      <c r="G535" s="8"/>
    </row>
    <row r="536" ht="15.75" customHeight="1">
      <c r="F536" s="10"/>
      <c r="G536" s="8"/>
    </row>
    <row r="537" ht="15.75" customHeight="1">
      <c r="F537" s="10"/>
      <c r="G537" s="8"/>
    </row>
    <row r="538" ht="15.75" customHeight="1">
      <c r="F538" s="10"/>
      <c r="G538" s="8"/>
    </row>
    <row r="539" ht="15.75" customHeight="1">
      <c r="F539" s="10"/>
      <c r="G539" s="8"/>
    </row>
    <row r="540" ht="15.75" customHeight="1">
      <c r="F540" s="10"/>
      <c r="G540" s="8"/>
    </row>
    <row r="541" ht="15.75" customHeight="1">
      <c r="F541" s="10"/>
      <c r="G541" s="8"/>
    </row>
    <row r="542" ht="15.75" customHeight="1">
      <c r="F542" s="10"/>
      <c r="G542" s="8"/>
    </row>
    <row r="543" ht="15.75" customHeight="1">
      <c r="F543" s="10"/>
      <c r="G543" s="8"/>
    </row>
    <row r="544" ht="15.75" customHeight="1">
      <c r="F544" s="10"/>
      <c r="G544" s="8"/>
    </row>
    <row r="545" ht="15.75" customHeight="1">
      <c r="F545" s="10"/>
      <c r="G545" s="8"/>
    </row>
    <row r="546" ht="15.75" customHeight="1">
      <c r="F546" s="10"/>
      <c r="G546" s="8"/>
    </row>
    <row r="547" ht="15.75" customHeight="1">
      <c r="F547" s="10"/>
      <c r="G547" s="8"/>
    </row>
    <row r="548" ht="15.75" customHeight="1">
      <c r="F548" s="10"/>
      <c r="G548" s="8"/>
    </row>
    <row r="549" ht="15.75" customHeight="1">
      <c r="F549" s="10"/>
      <c r="G549" s="8"/>
    </row>
    <row r="550" ht="15.75" customHeight="1">
      <c r="F550" s="10"/>
      <c r="G550" s="8"/>
    </row>
    <row r="551" ht="15.75" customHeight="1">
      <c r="F551" s="10"/>
      <c r="G551" s="8"/>
    </row>
    <row r="552" ht="15.75" customHeight="1">
      <c r="F552" s="10"/>
      <c r="G552" s="8"/>
    </row>
    <row r="553" ht="15.75" customHeight="1">
      <c r="F553" s="10"/>
      <c r="G553" s="8"/>
    </row>
    <row r="554" ht="15.75" customHeight="1">
      <c r="F554" s="10"/>
      <c r="G554" s="8"/>
    </row>
    <row r="555" ht="15.75" customHeight="1">
      <c r="F555" s="10"/>
      <c r="G555" s="8"/>
    </row>
    <row r="556" ht="15.75" customHeight="1">
      <c r="F556" s="10"/>
      <c r="G556" s="8"/>
    </row>
    <row r="557" ht="15.75" customHeight="1">
      <c r="F557" s="10"/>
      <c r="G557" s="8"/>
    </row>
    <row r="558" ht="15.75" customHeight="1">
      <c r="F558" s="10"/>
      <c r="G558" s="8"/>
    </row>
    <row r="559" ht="15.75" customHeight="1">
      <c r="F559" s="10"/>
      <c r="G559" s="8"/>
    </row>
    <row r="560" ht="15.75" customHeight="1">
      <c r="F560" s="10"/>
      <c r="G560" s="8"/>
    </row>
    <row r="561" ht="15.75" customHeight="1">
      <c r="F561" s="10"/>
      <c r="G561" s="8"/>
    </row>
    <row r="562" ht="15.75" customHeight="1">
      <c r="F562" s="10"/>
      <c r="G562" s="8"/>
    </row>
    <row r="563" ht="15.75" customHeight="1">
      <c r="F563" s="10"/>
      <c r="G563" s="8"/>
    </row>
    <row r="564" ht="15.75" customHeight="1">
      <c r="F564" s="10"/>
      <c r="G564" s="8"/>
    </row>
    <row r="565" ht="15.75" customHeight="1">
      <c r="F565" s="10"/>
      <c r="G565" s="8"/>
    </row>
    <row r="566" ht="15.75" customHeight="1">
      <c r="F566" s="10"/>
      <c r="G566" s="8"/>
    </row>
    <row r="567" ht="15.75" customHeight="1">
      <c r="F567" s="10"/>
      <c r="G567" s="8"/>
    </row>
    <row r="568" ht="15.75" customHeight="1">
      <c r="F568" s="10"/>
      <c r="G568" s="8"/>
    </row>
    <row r="569" ht="15.75" customHeight="1">
      <c r="F569" s="10"/>
      <c r="G569" s="8"/>
    </row>
    <row r="570" ht="15.75" customHeight="1">
      <c r="F570" s="10"/>
      <c r="G570" s="8"/>
    </row>
    <row r="571" ht="15.75" customHeight="1">
      <c r="F571" s="10"/>
      <c r="G571" s="8"/>
    </row>
    <row r="572" ht="15.75" customHeight="1">
      <c r="F572" s="10"/>
      <c r="G572" s="8"/>
    </row>
    <row r="573" ht="15.75" customHeight="1">
      <c r="F573" s="10"/>
      <c r="G573" s="8"/>
    </row>
    <row r="574" ht="15.75" customHeight="1">
      <c r="F574" s="10"/>
      <c r="G574" s="8"/>
    </row>
    <row r="575" ht="15.75" customHeight="1">
      <c r="F575" s="10"/>
      <c r="G575" s="8"/>
    </row>
    <row r="576" ht="15.75" customHeight="1">
      <c r="F576" s="10"/>
      <c r="G576" s="8"/>
    </row>
    <row r="577" ht="15.75" customHeight="1">
      <c r="F577" s="10"/>
      <c r="G577" s="8"/>
    </row>
    <row r="578" ht="15.75" customHeight="1">
      <c r="F578" s="10"/>
      <c r="G578" s="8"/>
    </row>
    <row r="579" ht="15.75" customHeight="1">
      <c r="F579" s="10"/>
      <c r="G579" s="8"/>
    </row>
    <row r="580" ht="15.75" customHeight="1">
      <c r="F580" s="10"/>
      <c r="G580" s="8"/>
    </row>
    <row r="581" ht="15.75" customHeight="1">
      <c r="F581" s="10"/>
      <c r="G581" s="8"/>
    </row>
    <row r="582" ht="15.75" customHeight="1">
      <c r="F582" s="10"/>
      <c r="G582" s="8"/>
    </row>
    <row r="583" ht="15.75" customHeight="1">
      <c r="F583" s="10"/>
      <c r="G583" s="8"/>
    </row>
    <row r="584" ht="15.75" customHeight="1">
      <c r="F584" s="10"/>
      <c r="G584" s="8"/>
    </row>
    <row r="585" ht="15.75" customHeight="1">
      <c r="F585" s="10"/>
      <c r="G585" s="8"/>
    </row>
    <row r="586" ht="15.75" customHeight="1">
      <c r="F586" s="10"/>
      <c r="G586" s="8"/>
    </row>
    <row r="587" ht="15.75" customHeight="1">
      <c r="F587" s="10"/>
      <c r="G587" s="8"/>
    </row>
    <row r="588" ht="15.75" customHeight="1">
      <c r="F588" s="10"/>
      <c r="G588" s="8"/>
    </row>
    <row r="589" ht="15.75" customHeight="1">
      <c r="F589" s="10"/>
      <c r="G589" s="8"/>
    </row>
    <row r="590" ht="15.75" customHeight="1">
      <c r="F590" s="10"/>
      <c r="G590" s="8"/>
    </row>
    <row r="591" ht="15.75" customHeight="1">
      <c r="F591" s="10"/>
      <c r="G591" s="8"/>
    </row>
    <row r="592" ht="15.75" customHeight="1">
      <c r="F592" s="10"/>
      <c r="G592" s="8"/>
    </row>
    <row r="593" ht="15.75" customHeight="1">
      <c r="F593" s="10"/>
      <c r="G593" s="8"/>
    </row>
    <row r="594" ht="15.75" customHeight="1">
      <c r="F594" s="10"/>
      <c r="G594" s="8"/>
    </row>
    <row r="595" ht="15.75" customHeight="1">
      <c r="F595" s="10"/>
      <c r="G595" s="8"/>
    </row>
    <row r="596" ht="15.75" customHeight="1">
      <c r="F596" s="10"/>
      <c r="G596" s="8"/>
    </row>
    <row r="597" ht="15.75" customHeight="1">
      <c r="F597" s="10"/>
      <c r="G597" s="8"/>
    </row>
    <row r="598" ht="15.75" customHeight="1">
      <c r="F598" s="10"/>
      <c r="G598" s="8"/>
    </row>
    <row r="599" ht="15.75" customHeight="1">
      <c r="F599" s="10"/>
      <c r="G599" s="8"/>
    </row>
    <row r="600" ht="15.75" customHeight="1">
      <c r="F600" s="10"/>
      <c r="G600" s="8"/>
    </row>
    <row r="601" ht="15.75" customHeight="1">
      <c r="F601" s="10"/>
      <c r="G601" s="8"/>
    </row>
    <row r="602" ht="15.75" customHeight="1">
      <c r="F602" s="10"/>
      <c r="G602" s="8"/>
    </row>
    <row r="603" ht="15.75" customHeight="1">
      <c r="F603" s="10"/>
      <c r="G603" s="8"/>
    </row>
    <row r="604" ht="15.75" customHeight="1">
      <c r="F604" s="10"/>
      <c r="G604" s="8"/>
    </row>
    <row r="605" ht="15.75" customHeight="1">
      <c r="F605" s="10"/>
      <c r="G605" s="8"/>
    </row>
    <row r="606" ht="15.75" customHeight="1">
      <c r="F606" s="10"/>
      <c r="G606" s="8"/>
    </row>
    <row r="607" ht="15.75" customHeight="1">
      <c r="F607" s="10"/>
      <c r="G607" s="8"/>
    </row>
    <row r="608" ht="15.75" customHeight="1">
      <c r="F608" s="10"/>
      <c r="G608" s="8"/>
    </row>
    <row r="609" ht="15.75" customHeight="1">
      <c r="F609" s="10"/>
      <c r="G609" s="8"/>
    </row>
    <row r="610" ht="15.75" customHeight="1">
      <c r="F610" s="10"/>
      <c r="G610" s="8"/>
    </row>
    <row r="611" ht="15.75" customHeight="1">
      <c r="F611" s="10"/>
      <c r="G611" s="8"/>
    </row>
    <row r="612" ht="15.75" customHeight="1">
      <c r="F612" s="10"/>
      <c r="G612" s="8"/>
    </row>
    <row r="613" ht="15.75" customHeight="1">
      <c r="F613" s="10"/>
      <c r="G613" s="8"/>
    </row>
    <row r="614" ht="15.75" customHeight="1">
      <c r="F614" s="10"/>
      <c r="G614" s="8"/>
    </row>
    <row r="615" ht="15.75" customHeight="1">
      <c r="F615" s="10"/>
      <c r="G615" s="8"/>
    </row>
    <row r="616" ht="15.75" customHeight="1">
      <c r="F616" s="10"/>
      <c r="G616" s="8"/>
    </row>
    <row r="617" ht="15.75" customHeight="1">
      <c r="F617" s="10"/>
      <c r="G617" s="8"/>
    </row>
    <row r="618" ht="15.75" customHeight="1">
      <c r="F618" s="10"/>
      <c r="G618" s="8"/>
    </row>
    <row r="619" ht="15.75" customHeight="1">
      <c r="F619" s="10"/>
      <c r="G619" s="8"/>
    </row>
    <row r="620" ht="15.75" customHeight="1">
      <c r="F620" s="10"/>
      <c r="G620" s="8"/>
    </row>
    <row r="621" ht="15.75" customHeight="1">
      <c r="F621" s="10"/>
      <c r="G621" s="8"/>
    </row>
    <row r="622" ht="15.75" customHeight="1">
      <c r="F622" s="10"/>
      <c r="G622" s="8"/>
    </row>
    <row r="623" ht="15.75" customHeight="1">
      <c r="F623" s="10"/>
      <c r="G623" s="8"/>
    </row>
    <row r="624" ht="15.75" customHeight="1">
      <c r="F624" s="10"/>
      <c r="G624" s="8"/>
    </row>
    <row r="625" ht="15.75" customHeight="1">
      <c r="F625" s="10"/>
      <c r="G625" s="8"/>
    </row>
    <row r="626" ht="15.75" customHeight="1">
      <c r="F626" s="10"/>
      <c r="G626" s="8"/>
    </row>
    <row r="627" ht="15.75" customHeight="1">
      <c r="F627" s="10"/>
      <c r="G627" s="8"/>
    </row>
    <row r="628" ht="15.75" customHeight="1">
      <c r="F628" s="10"/>
      <c r="G628" s="8"/>
    </row>
    <row r="629" ht="15.75" customHeight="1">
      <c r="F629" s="10"/>
      <c r="G629" s="8"/>
    </row>
    <row r="630" ht="15.75" customHeight="1">
      <c r="F630" s="10"/>
      <c r="G630" s="8"/>
    </row>
    <row r="631" ht="15.75" customHeight="1">
      <c r="F631" s="10"/>
      <c r="G631" s="8"/>
    </row>
    <row r="632" ht="15.75" customHeight="1">
      <c r="F632" s="10"/>
      <c r="G632" s="8"/>
    </row>
    <row r="633" ht="15.75" customHeight="1">
      <c r="F633" s="10"/>
      <c r="G633" s="8"/>
    </row>
    <row r="634" ht="15.75" customHeight="1">
      <c r="F634" s="10"/>
      <c r="G634" s="8"/>
    </row>
    <row r="635" ht="15.75" customHeight="1">
      <c r="F635" s="10"/>
      <c r="G635" s="8"/>
    </row>
    <row r="636" ht="15.75" customHeight="1">
      <c r="F636" s="10"/>
      <c r="G636" s="8"/>
    </row>
    <row r="637" ht="15.75" customHeight="1">
      <c r="F637" s="10"/>
      <c r="G637" s="8"/>
    </row>
    <row r="638" ht="15.75" customHeight="1">
      <c r="F638" s="10"/>
      <c r="G638" s="8"/>
    </row>
    <row r="639" ht="15.75" customHeight="1">
      <c r="F639" s="10"/>
      <c r="G639" s="8"/>
    </row>
    <row r="640" ht="15.75" customHeight="1">
      <c r="F640" s="10"/>
      <c r="G640" s="8"/>
    </row>
    <row r="641" ht="15.75" customHeight="1">
      <c r="F641" s="10"/>
      <c r="G641" s="8"/>
    </row>
    <row r="642" ht="15.75" customHeight="1">
      <c r="F642" s="10"/>
      <c r="G642" s="8"/>
    </row>
    <row r="643" ht="15.75" customHeight="1">
      <c r="F643" s="10"/>
      <c r="G643" s="8"/>
    </row>
    <row r="644" ht="15.75" customHeight="1">
      <c r="F644" s="10"/>
      <c r="G644" s="8"/>
    </row>
    <row r="645" ht="15.75" customHeight="1">
      <c r="F645" s="10"/>
      <c r="G645" s="8"/>
    </row>
    <row r="646" ht="15.75" customHeight="1">
      <c r="F646" s="10"/>
      <c r="G646" s="8"/>
    </row>
    <row r="647" ht="15.75" customHeight="1">
      <c r="F647" s="10"/>
      <c r="G647" s="8"/>
    </row>
    <row r="648" ht="15.75" customHeight="1">
      <c r="F648" s="10"/>
      <c r="G648" s="8"/>
    </row>
    <row r="649" ht="15.75" customHeight="1">
      <c r="F649" s="10"/>
      <c r="G649" s="8"/>
    </row>
    <row r="650" ht="15.75" customHeight="1">
      <c r="F650" s="10"/>
      <c r="G650" s="8"/>
    </row>
    <row r="651" ht="15.75" customHeight="1">
      <c r="F651" s="10"/>
      <c r="G651" s="8"/>
    </row>
    <row r="652" ht="15.75" customHeight="1">
      <c r="F652" s="10"/>
      <c r="G652" s="8"/>
    </row>
    <row r="653" ht="15.75" customHeight="1">
      <c r="F653" s="10"/>
      <c r="G653" s="8"/>
    </row>
    <row r="654" ht="15.75" customHeight="1">
      <c r="F654" s="10"/>
      <c r="G654" s="8"/>
    </row>
    <row r="655" ht="15.75" customHeight="1">
      <c r="F655" s="10"/>
      <c r="G655" s="8"/>
    </row>
    <row r="656" ht="15.75" customHeight="1">
      <c r="F656" s="10"/>
      <c r="G656" s="8"/>
    </row>
    <row r="657" ht="15.75" customHeight="1">
      <c r="F657" s="10"/>
      <c r="G657" s="8"/>
    </row>
    <row r="658" ht="15.75" customHeight="1">
      <c r="F658" s="10"/>
      <c r="G658" s="8"/>
    </row>
    <row r="659" ht="15.75" customHeight="1">
      <c r="F659" s="10"/>
      <c r="G659" s="8"/>
    </row>
    <row r="660" ht="15.75" customHeight="1">
      <c r="F660" s="10"/>
      <c r="G660" s="8"/>
    </row>
    <row r="661" ht="15.75" customHeight="1">
      <c r="F661" s="10"/>
      <c r="G661" s="8"/>
    </row>
    <row r="662" ht="15.75" customHeight="1">
      <c r="F662" s="10"/>
      <c r="G662" s="8"/>
    </row>
    <row r="663" ht="15.75" customHeight="1">
      <c r="F663" s="10"/>
      <c r="G663" s="8"/>
    </row>
    <row r="664" ht="15.75" customHeight="1">
      <c r="F664" s="10"/>
      <c r="G664" s="8"/>
    </row>
    <row r="665" ht="15.75" customHeight="1">
      <c r="F665" s="10"/>
      <c r="G665" s="8"/>
    </row>
    <row r="666" ht="15.75" customHeight="1">
      <c r="F666" s="10"/>
      <c r="G666" s="8"/>
    </row>
    <row r="667" ht="15.75" customHeight="1">
      <c r="F667" s="10"/>
      <c r="G667" s="8"/>
    </row>
    <row r="668" ht="15.75" customHeight="1">
      <c r="F668" s="10"/>
      <c r="G668" s="8"/>
    </row>
    <row r="669" ht="15.75" customHeight="1">
      <c r="F669" s="10"/>
      <c r="G669" s="8"/>
    </row>
    <row r="670" ht="15.75" customHeight="1">
      <c r="F670" s="10"/>
      <c r="G670" s="8"/>
    </row>
    <row r="671" ht="15.75" customHeight="1">
      <c r="F671" s="10"/>
      <c r="G671" s="8"/>
    </row>
    <row r="672" ht="15.75" customHeight="1">
      <c r="F672" s="10"/>
      <c r="G672" s="8"/>
    </row>
    <row r="673" ht="15.75" customHeight="1">
      <c r="F673" s="10"/>
      <c r="G673" s="8"/>
    </row>
    <row r="674" ht="15.75" customHeight="1">
      <c r="F674" s="10"/>
      <c r="G674" s="8"/>
    </row>
    <row r="675" ht="15.75" customHeight="1">
      <c r="F675" s="10"/>
      <c r="G675" s="8"/>
    </row>
    <row r="676" ht="15.75" customHeight="1">
      <c r="F676" s="10"/>
      <c r="G676" s="8"/>
    </row>
    <row r="677" ht="15.75" customHeight="1">
      <c r="F677" s="10"/>
      <c r="G677" s="8"/>
    </row>
    <row r="678" ht="15.75" customHeight="1">
      <c r="F678" s="10"/>
      <c r="G678" s="8"/>
    </row>
    <row r="679" ht="15.75" customHeight="1">
      <c r="F679" s="10"/>
      <c r="G679" s="8"/>
    </row>
    <row r="680" ht="15.75" customHeight="1">
      <c r="F680" s="10"/>
      <c r="G680" s="8"/>
    </row>
    <row r="681" ht="15.75" customHeight="1">
      <c r="F681" s="10"/>
      <c r="G681" s="8"/>
    </row>
    <row r="682" ht="15.75" customHeight="1">
      <c r="F682" s="10"/>
      <c r="G682" s="8"/>
    </row>
    <row r="683" ht="15.75" customHeight="1">
      <c r="F683" s="10"/>
      <c r="G683" s="8"/>
    </row>
    <row r="684" ht="15.75" customHeight="1">
      <c r="F684" s="10"/>
      <c r="G684" s="8"/>
    </row>
    <row r="685" ht="15.75" customHeight="1">
      <c r="F685" s="10"/>
      <c r="G685" s="8"/>
    </row>
    <row r="686" ht="15.75" customHeight="1">
      <c r="F686" s="10"/>
      <c r="G686" s="8"/>
    </row>
    <row r="687" ht="15.75" customHeight="1">
      <c r="F687" s="10"/>
      <c r="G687" s="8"/>
    </row>
    <row r="688" ht="15.75" customHeight="1">
      <c r="F688" s="10"/>
      <c r="G688" s="8"/>
    </row>
    <row r="689" ht="15.75" customHeight="1">
      <c r="F689" s="10"/>
      <c r="G689" s="8"/>
    </row>
    <row r="690" ht="15.75" customHeight="1">
      <c r="F690" s="10"/>
      <c r="G690" s="8"/>
    </row>
    <row r="691" ht="15.75" customHeight="1">
      <c r="F691" s="10"/>
      <c r="G691" s="8"/>
    </row>
    <row r="692" ht="15.75" customHeight="1">
      <c r="F692" s="10"/>
      <c r="G692" s="8"/>
    </row>
    <row r="693" ht="15.75" customHeight="1">
      <c r="F693" s="10"/>
      <c r="G693" s="8"/>
    </row>
    <row r="694" ht="15.75" customHeight="1">
      <c r="F694" s="10"/>
      <c r="G694" s="8"/>
    </row>
    <row r="695" ht="15.75" customHeight="1">
      <c r="F695" s="10"/>
      <c r="G695" s="8"/>
    </row>
    <row r="696" ht="15.75" customHeight="1">
      <c r="F696" s="10"/>
      <c r="G696" s="8"/>
    </row>
    <row r="697" ht="15.75" customHeight="1">
      <c r="F697" s="10"/>
      <c r="G697" s="8"/>
    </row>
    <row r="698" ht="15.75" customHeight="1">
      <c r="F698" s="10"/>
      <c r="G698" s="8"/>
    </row>
    <row r="699" ht="15.75" customHeight="1">
      <c r="F699" s="10"/>
      <c r="G699" s="8"/>
    </row>
    <row r="700" ht="15.75" customHeight="1">
      <c r="F700" s="10"/>
      <c r="G700" s="8"/>
    </row>
    <row r="701" ht="15.75" customHeight="1">
      <c r="F701" s="10"/>
      <c r="G701" s="8"/>
    </row>
    <row r="702" ht="15.75" customHeight="1">
      <c r="F702" s="10"/>
      <c r="G702" s="8"/>
    </row>
    <row r="703" ht="15.75" customHeight="1">
      <c r="F703" s="10"/>
      <c r="G703" s="8"/>
    </row>
    <row r="704" ht="15.75" customHeight="1">
      <c r="F704" s="10"/>
      <c r="G704" s="8"/>
    </row>
    <row r="705" ht="15.75" customHeight="1">
      <c r="F705" s="10"/>
      <c r="G705" s="8"/>
    </row>
    <row r="706" ht="15.75" customHeight="1">
      <c r="F706" s="10"/>
      <c r="G706" s="8"/>
    </row>
    <row r="707" ht="15.75" customHeight="1">
      <c r="F707" s="10"/>
      <c r="G707" s="8"/>
    </row>
    <row r="708" ht="15.75" customHeight="1">
      <c r="F708" s="10"/>
      <c r="G708" s="8"/>
    </row>
    <row r="709" ht="15.75" customHeight="1">
      <c r="F709" s="10"/>
      <c r="G709" s="8"/>
    </row>
    <row r="710" ht="15.75" customHeight="1">
      <c r="F710" s="10"/>
      <c r="G710" s="8"/>
    </row>
    <row r="711" ht="15.75" customHeight="1">
      <c r="F711" s="10"/>
      <c r="G711" s="8"/>
    </row>
    <row r="712" ht="15.75" customHeight="1">
      <c r="F712" s="10"/>
      <c r="G712" s="8"/>
    </row>
    <row r="713" ht="15.75" customHeight="1">
      <c r="F713" s="10"/>
      <c r="G713" s="8"/>
    </row>
    <row r="714" ht="15.75" customHeight="1">
      <c r="F714" s="10"/>
      <c r="G714" s="8"/>
    </row>
    <row r="715" ht="15.75" customHeight="1">
      <c r="F715" s="10"/>
      <c r="G715" s="8"/>
    </row>
    <row r="716" ht="15.75" customHeight="1">
      <c r="F716" s="10"/>
      <c r="G716" s="8"/>
    </row>
    <row r="717" ht="15.75" customHeight="1">
      <c r="F717" s="10"/>
      <c r="G717" s="8"/>
    </row>
    <row r="718" ht="15.75" customHeight="1">
      <c r="F718" s="10"/>
      <c r="G718" s="8"/>
    </row>
    <row r="719" ht="15.75" customHeight="1">
      <c r="F719" s="10"/>
      <c r="G719" s="8"/>
    </row>
    <row r="720" ht="15.75" customHeight="1">
      <c r="F720" s="10"/>
      <c r="G720" s="8"/>
    </row>
    <row r="721" ht="15.75" customHeight="1">
      <c r="F721" s="10"/>
      <c r="G721" s="8"/>
    </row>
    <row r="722" ht="15.75" customHeight="1">
      <c r="F722" s="10"/>
      <c r="G722" s="8"/>
    </row>
    <row r="723" ht="15.75" customHeight="1">
      <c r="F723" s="10"/>
      <c r="G723" s="8"/>
    </row>
    <row r="724" ht="15.75" customHeight="1">
      <c r="F724" s="10"/>
      <c r="G724" s="8"/>
    </row>
    <row r="725" ht="15.75" customHeight="1">
      <c r="F725" s="10"/>
      <c r="G725" s="8"/>
    </row>
    <row r="726" ht="15.75" customHeight="1">
      <c r="F726" s="10"/>
      <c r="G726" s="8"/>
    </row>
    <row r="727" ht="15.75" customHeight="1">
      <c r="F727" s="10"/>
      <c r="G727" s="8"/>
    </row>
    <row r="728" ht="15.75" customHeight="1">
      <c r="F728" s="10"/>
      <c r="G728" s="8"/>
    </row>
    <row r="729" ht="15.75" customHeight="1">
      <c r="F729" s="10"/>
      <c r="G729" s="8"/>
    </row>
    <row r="730" ht="15.75" customHeight="1">
      <c r="F730" s="10"/>
      <c r="G730" s="8"/>
    </row>
    <row r="731" ht="15.75" customHeight="1">
      <c r="F731" s="10"/>
      <c r="G731" s="8"/>
    </row>
    <row r="732" ht="15.75" customHeight="1">
      <c r="F732" s="10"/>
      <c r="G732" s="8"/>
    </row>
    <row r="733" ht="15.75" customHeight="1">
      <c r="F733" s="10"/>
      <c r="G733" s="8"/>
    </row>
    <row r="734" ht="15.75" customHeight="1">
      <c r="F734" s="10"/>
      <c r="G734" s="8"/>
    </row>
    <row r="735" ht="15.75" customHeight="1">
      <c r="F735" s="10"/>
      <c r="G735" s="8"/>
    </row>
    <row r="736" ht="15.75" customHeight="1">
      <c r="F736" s="10"/>
      <c r="G736" s="8"/>
    </row>
    <row r="737" ht="15.75" customHeight="1">
      <c r="F737" s="10"/>
      <c r="G737" s="8"/>
    </row>
    <row r="738" ht="15.75" customHeight="1">
      <c r="F738" s="10"/>
      <c r="G738" s="8"/>
    </row>
    <row r="739" ht="15.75" customHeight="1">
      <c r="F739" s="10"/>
      <c r="G739" s="8"/>
    </row>
    <row r="740" ht="15.75" customHeight="1">
      <c r="F740" s="10"/>
      <c r="G740" s="8"/>
    </row>
    <row r="741" ht="15.75" customHeight="1">
      <c r="F741" s="10"/>
      <c r="G741" s="8"/>
    </row>
    <row r="742" ht="15.75" customHeight="1">
      <c r="F742" s="10"/>
      <c r="G742" s="8"/>
    </row>
    <row r="743" ht="15.75" customHeight="1">
      <c r="F743" s="10"/>
      <c r="G743" s="8"/>
    </row>
    <row r="744" ht="15.75" customHeight="1">
      <c r="F744" s="10"/>
      <c r="G744" s="8"/>
    </row>
    <row r="745" ht="15.75" customHeight="1">
      <c r="F745" s="10"/>
      <c r="G745" s="8"/>
    </row>
    <row r="746" ht="15.75" customHeight="1">
      <c r="F746" s="10"/>
      <c r="G746" s="8"/>
    </row>
    <row r="747" ht="15.75" customHeight="1">
      <c r="F747" s="10"/>
      <c r="G747" s="8"/>
    </row>
    <row r="748" ht="15.75" customHeight="1">
      <c r="F748" s="10"/>
      <c r="G748" s="8"/>
    </row>
    <row r="749" ht="15.75" customHeight="1">
      <c r="F749" s="10"/>
      <c r="G749" s="8"/>
    </row>
    <row r="750" ht="15.75" customHeight="1">
      <c r="F750" s="10"/>
      <c r="G750" s="8"/>
    </row>
    <row r="751" ht="15.75" customHeight="1">
      <c r="F751" s="10"/>
      <c r="G751" s="8"/>
    </row>
    <row r="752" ht="15.75" customHeight="1">
      <c r="F752" s="10"/>
      <c r="G752" s="8"/>
    </row>
    <row r="753" ht="15.75" customHeight="1">
      <c r="F753" s="10"/>
      <c r="G753" s="8"/>
    </row>
    <row r="754" ht="15.75" customHeight="1">
      <c r="F754" s="10"/>
      <c r="G754" s="8"/>
    </row>
    <row r="755" ht="15.75" customHeight="1">
      <c r="F755" s="10"/>
      <c r="G755" s="8"/>
    </row>
    <row r="756" ht="15.75" customHeight="1">
      <c r="F756" s="10"/>
      <c r="G756" s="8"/>
    </row>
    <row r="757" ht="15.75" customHeight="1">
      <c r="F757" s="10"/>
      <c r="G757" s="8"/>
    </row>
    <row r="758" ht="15.75" customHeight="1">
      <c r="F758" s="10"/>
      <c r="G758" s="8"/>
    </row>
    <row r="759" ht="15.75" customHeight="1">
      <c r="F759" s="10"/>
      <c r="G759" s="8"/>
    </row>
    <row r="760" ht="15.75" customHeight="1">
      <c r="F760" s="10"/>
      <c r="G760" s="8"/>
    </row>
    <row r="761" ht="15.75" customHeight="1">
      <c r="F761" s="10"/>
      <c r="G761" s="8"/>
    </row>
    <row r="762" ht="15.75" customHeight="1">
      <c r="F762" s="10"/>
      <c r="G762" s="8"/>
    </row>
    <row r="763" ht="15.75" customHeight="1">
      <c r="F763" s="10"/>
      <c r="G763" s="8"/>
    </row>
    <row r="764" ht="15.75" customHeight="1">
      <c r="F764" s="10"/>
      <c r="G764" s="8"/>
    </row>
    <row r="765" ht="15.75" customHeight="1">
      <c r="F765" s="10"/>
      <c r="G765" s="8"/>
    </row>
    <row r="766" ht="15.75" customHeight="1">
      <c r="F766" s="10"/>
      <c r="G766" s="8"/>
    </row>
    <row r="767" ht="15.75" customHeight="1">
      <c r="F767" s="10"/>
      <c r="G767" s="8"/>
    </row>
    <row r="768" ht="15.75" customHeight="1">
      <c r="F768" s="10"/>
      <c r="G768" s="8"/>
    </row>
    <row r="769" ht="15.75" customHeight="1">
      <c r="F769" s="10"/>
      <c r="G769" s="8"/>
    </row>
    <row r="770" ht="15.75" customHeight="1">
      <c r="F770" s="10"/>
      <c r="G770" s="8"/>
    </row>
    <row r="771" ht="15.75" customHeight="1">
      <c r="F771" s="10"/>
      <c r="G771" s="8"/>
    </row>
    <row r="772" ht="15.75" customHeight="1">
      <c r="F772" s="10"/>
      <c r="G772" s="8"/>
    </row>
    <row r="773" ht="15.75" customHeight="1">
      <c r="F773" s="10"/>
      <c r="G773" s="8"/>
    </row>
    <row r="774" ht="15.75" customHeight="1">
      <c r="F774" s="10"/>
      <c r="G774" s="8"/>
    </row>
    <row r="775" ht="15.75" customHeight="1">
      <c r="F775" s="10"/>
      <c r="G775" s="8"/>
    </row>
    <row r="776" ht="15.75" customHeight="1">
      <c r="F776" s="10"/>
      <c r="G776" s="8"/>
    </row>
    <row r="777" ht="15.75" customHeight="1">
      <c r="F777" s="10"/>
      <c r="G777" s="8"/>
    </row>
    <row r="778" ht="15.75" customHeight="1">
      <c r="F778" s="10"/>
      <c r="G778" s="8"/>
    </row>
    <row r="779" ht="15.75" customHeight="1">
      <c r="F779" s="10"/>
      <c r="G779" s="8"/>
    </row>
    <row r="780" ht="15.75" customHeight="1">
      <c r="F780" s="10"/>
      <c r="G780" s="8"/>
    </row>
    <row r="781" ht="15.75" customHeight="1">
      <c r="F781" s="10"/>
      <c r="G781" s="8"/>
    </row>
    <row r="782" ht="15.75" customHeight="1">
      <c r="F782" s="10"/>
      <c r="G782" s="8"/>
    </row>
    <row r="783" ht="15.75" customHeight="1">
      <c r="F783" s="10"/>
      <c r="G783" s="8"/>
    </row>
    <row r="784" ht="15.75" customHeight="1">
      <c r="F784" s="10"/>
      <c r="G784" s="8"/>
    </row>
    <row r="785" ht="15.75" customHeight="1">
      <c r="F785" s="10"/>
      <c r="G785" s="8"/>
    </row>
    <row r="786" ht="15.75" customHeight="1">
      <c r="F786" s="10"/>
      <c r="G786" s="8"/>
    </row>
    <row r="787" ht="15.75" customHeight="1">
      <c r="F787" s="10"/>
      <c r="G787" s="8"/>
    </row>
    <row r="788" ht="15.75" customHeight="1">
      <c r="F788" s="10"/>
      <c r="G788" s="8"/>
    </row>
    <row r="789" ht="15.75" customHeight="1">
      <c r="F789" s="10"/>
      <c r="G789" s="8"/>
    </row>
    <row r="790" ht="15.75" customHeight="1">
      <c r="F790" s="10"/>
      <c r="G790" s="8"/>
    </row>
    <row r="791" ht="15.75" customHeight="1">
      <c r="F791" s="10"/>
      <c r="G791" s="8"/>
    </row>
    <row r="792" ht="15.75" customHeight="1">
      <c r="F792" s="10"/>
      <c r="G792" s="8"/>
    </row>
    <row r="793" ht="15.75" customHeight="1">
      <c r="F793" s="10"/>
      <c r="G793" s="8"/>
    </row>
    <row r="794" ht="15.75" customHeight="1">
      <c r="F794" s="10"/>
      <c r="G794" s="8"/>
    </row>
    <row r="795" ht="15.75" customHeight="1">
      <c r="F795" s="10"/>
      <c r="G795" s="8"/>
    </row>
    <row r="796" ht="15.75" customHeight="1">
      <c r="F796" s="10"/>
      <c r="G796" s="8"/>
    </row>
    <row r="797" ht="15.75" customHeight="1">
      <c r="F797" s="10"/>
      <c r="G797" s="8"/>
    </row>
    <row r="798" ht="15.75" customHeight="1">
      <c r="F798" s="10"/>
      <c r="G798" s="8"/>
    </row>
    <row r="799" ht="15.75" customHeight="1">
      <c r="F799" s="10"/>
      <c r="G799" s="8"/>
    </row>
    <row r="800" ht="15.75" customHeight="1">
      <c r="F800" s="10"/>
      <c r="G800" s="8"/>
    </row>
    <row r="801" ht="15.75" customHeight="1">
      <c r="F801" s="10"/>
      <c r="G801" s="8"/>
    </row>
    <row r="802" ht="15.75" customHeight="1">
      <c r="F802" s="10"/>
      <c r="G802" s="8"/>
    </row>
    <row r="803" ht="15.75" customHeight="1">
      <c r="F803" s="10"/>
      <c r="G803" s="8"/>
    </row>
    <row r="804" ht="15.75" customHeight="1">
      <c r="F804" s="10"/>
      <c r="G804" s="8"/>
    </row>
    <row r="805" ht="15.75" customHeight="1">
      <c r="F805" s="10"/>
      <c r="G805" s="8"/>
    </row>
    <row r="806" ht="15.75" customHeight="1">
      <c r="F806" s="10"/>
      <c r="G806" s="8"/>
    </row>
    <row r="807" ht="15.75" customHeight="1">
      <c r="F807" s="10"/>
      <c r="G807" s="8"/>
    </row>
    <row r="808" ht="15.75" customHeight="1">
      <c r="F808" s="10"/>
      <c r="G808" s="8"/>
    </row>
    <row r="809" ht="15.75" customHeight="1">
      <c r="F809" s="10"/>
      <c r="G809" s="8"/>
    </row>
    <row r="810" ht="15.75" customHeight="1">
      <c r="F810" s="10"/>
      <c r="G810" s="8"/>
    </row>
    <row r="811" ht="15.75" customHeight="1">
      <c r="F811" s="10"/>
      <c r="G811" s="8"/>
    </row>
    <row r="812" ht="15.75" customHeight="1">
      <c r="F812" s="10"/>
      <c r="G812" s="8"/>
    </row>
    <row r="813" ht="15.75" customHeight="1">
      <c r="F813" s="10"/>
      <c r="G813" s="8"/>
    </row>
    <row r="814" ht="15.75" customHeight="1">
      <c r="F814" s="10"/>
      <c r="G814" s="8"/>
    </row>
    <row r="815" ht="15.75" customHeight="1">
      <c r="F815" s="10"/>
      <c r="G815" s="8"/>
    </row>
    <row r="816" ht="15.75" customHeight="1">
      <c r="F816" s="10"/>
      <c r="G816" s="8"/>
    </row>
    <row r="817" ht="15.75" customHeight="1">
      <c r="F817" s="10"/>
      <c r="G817" s="8"/>
    </row>
    <row r="818" ht="15.75" customHeight="1">
      <c r="F818" s="10"/>
      <c r="G818" s="8"/>
    </row>
    <row r="819" ht="15.75" customHeight="1">
      <c r="F819" s="10"/>
      <c r="G819" s="8"/>
    </row>
    <row r="820" ht="15.75" customHeight="1">
      <c r="F820" s="10"/>
      <c r="G820" s="8"/>
    </row>
    <row r="821" ht="15.75" customHeight="1">
      <c r="F821" s="10"/>
      <c r="G821" s="8"/>
    </row>
    <row r="822" ht="15.75" customHeight="1">
      <c r="F822" s="10"/>
      <c r="G822" s="8"/>
    </row>
    <row r="823" ht="15.75" customHeight="1">
      <c r="F823" s="10"/>
      <c r="G823" s="8"/>
    </row>
    <row r="824" ht="15.75" customHeight="1">
      <c r="F824" s="10"/>
      <c r="G824" s="8"/>
    </row>
    <row r="825" ht="15.75" customHeight="1">
      <c r="F825" s="10"/>
      <c r="G825" s="8"/>
    </row>
    <row r="826" ht="15.75" customHeight="1">
      <c r="F826" s="10"/>
      <c r="G826" s="8"/>
    </row>
    <row r="827" ht="15.75" customHeight="1">
      <c r="F827" s="10"/>
      <c r="G827" s="8"/>
    </row>
    <row r="828" ht="15.75" customHeight="1">
      <c r="F828" s="10"/>
      <c r="G828" s="8"/>
    </row>
    <row r="829" ht="15.75" customHeight="1">
      <c r="F829" s="10"/>
      <c r="G829" s="8"/>
    </row>
    <row r="830" ht="15.75" customHeight="1">
      <c r="F830" s="10"/>
      <c r="G830" s="8"/>
    </row>
    <row r="831" ht="15.75" customHeight="1">
      <c r="F831" s="10"/>
      <c r="G831" s="8"/>
    </row>
    <row r="832" ht="15.75" customHeight="1">
      <c r="F832" s="10"/>
      <c r="G832" s="8"/>
    </row>
    <row r="833" ht="15.75" customHeight="1">
      <c r="F833" s="10"/>
      <c r="G833" s="8"/>
    </row>
    <row r="834" ht="15.75" customHeight="1">
      <c r="F834" s="10"/>
      <c r="G834" s="8"/>
    </row>
    <row r="835" ht="15.75" customHeight="1">
      <c r="F835" s="10"/>
      <c r="G835" s="8"/>
    </row>
    <row r="836" ht="15.75" customHeight="1">
      <c r="F836" s="10"/>
      <c r="G836" s="8"/>
    </row>
    <row r="837" ht="15.75" customHeight="1">
      <c r="F837" s="10"/>
      <c r="G837" s="8"/>
    </row>
    <row r="838" ht="15.75" customHeight="1">
      <c r="F838" s="10"/>
      <c r="G838" s="8"/>
    </row>
    <row r="839" ht="15.75" customHeight="1">
      <c r="F839" s="10"/>
      <c r="G839" s="8"/>
    </row>
    <row r="840" ht="15.75" customHeight="1">
      <c r="F840" s="10"/>
      <c r="G840" s="8"/>
    </row>
    <row r="841" ht="15.75" customHeight="1">
      <c r="F841" s="10"/>
      <c r="G841" s="8"/>
    </row>
    <row r="842" ht="15.75" customHeight="1">
      <c r="F842" s="10"/>
      <c r="G842" s="8"/>
    </row>
    <row r="843" ht="15.75" customHeight="1">
      <c r="F843" s="10"/>
      <c r="G843" s="8"/>
    </row>
    <row r="844" ht="15.75" customHeight="1">
      <c r="F844" s="10"/>
      <c r="G844" s="8"/>
    </row>
    <row r="845" ht="15.75" customHeight="1">
      <c r="F845" s="10"/>
      <c r="G845" s="8"/>
    </row>
    <row r="846" ht="15.75" customHeight="1">
      <c r="F846" s="10"/>
      <c r="G846" s="8"/>
    </row>
    <row r="847" ht="15.75" customHeight="1">
      <c r="F847" s="10"/>
      <c r="G847" s="8"/>
    </row>
    <row r="848" ht="15.75" customHeight="1">
      <c r="F848" s="10"/>
      <c r="G848" s="8"/>
    </row>
    <row r="849" ht="15.75" customHeight="1">
      <c r="F849" s="10"/>
      <c r="G849" s="8"/>
    </row>
    <row r="850" ht="15.75" customHeight="1">
      <c r="F850" s="10"/>
      <c r="G850" s="8"/>
    </row>
    <row r="851" ht="15.75" customHeight="1">
      <c r="F851" s="10"/>
      <c r="G851" s="8"/>
    </row>
    <row r="852" ht="15.75" customHeight="1">
      <c r="F852" s="10"/>
      <c r="G852" s="8"/>
    </row>
    <row r="853" ht="15.75" customHeight="1">
      <c r="F853" s="10"/>
      <c r="G853" s="8"/>
    </row>
    <row r="854" ht="15.75" customHeight="1">
      <c r="F854" s="10"/>
      <c r="G854" s="8"/>
    </row>
    <row r="855" ht="15.75" customHeight="1">
      <c r="F855" s="10"/>
      <c r="G855" s="8"/>
    </row>
    <row r="856" ht="15.75" customHeight="1">
      <c r="F856" s="10"/>
      <c r="G856" s="8"/>
    </row>
    <row r="857" ht="15.75" customHeight="1">
      <c r="F857" s="10"/>
      <c r="G857" s="8"/>
    </row>
    <row r="858" ht="15.75" customHeight="1">
      <c r="F858" s="10"/>
      <c r="G858" s="8"/>
    </row>
    <row r="859" ht="15.75" customHeight="1">
      <c r="F859" s="10"/>
      <c r="G859" s="8"/>
    </row>
    <row r="860" ht="15.75" customHeight="1">
      <c r="F860" s="10"/>
      <c r="G860" s="8"/>
    </row>
    <row r="861" ht="15.75" customHeight="1">
      <c r="F861" s="10"/>
      <c r="G861" s="8"/>
    </row>
    <row r="862" ht="15.75" customHeight="1">
      <c r="F862" s="10"/>
      <c r="G862" s="8"/>
    </row>
    <row r="863" ht="15.75" customHeight="1">
      <c r="F863" s="10"/>
      <c r="G863" s="8"/>
    </row>
    <row r="864" ht="15.75" customHeight="1">
      <c r="F864" s="10"/>
      <c r="G864" s="8"/>
    </row>
    <row r="865" ht="15.75" customHeight="1">
      <c r="F865" s="10"/>
      <c r="G865" s="8"/>
    </row>
    <row r="866" ht="15.75" customHeight="1">
      <c r="F866" s="10"/>
      <c r="G866" s="8"/>
    </row>
    <row r="867" ht="15.75" customHeight="1">
      <c r="F867" s="10"/>
      <c r="G867" s="8"/>
    </row>
    <row r="868" ht="15.75" customHeight="1">
      <c r="F868" s="10"/>
      <c r="G868" s="8"/>
    </row>
    <row r="869" ht="15.75" customHeight="1">
      <c r="F869" s="10"/>
      <c r="G869" s="8"/>
    </row>
    <row r="870" ht="15.75" customHeight="1">
      <c r="F870" s="10"/>
      <c r="G870" s="8"/>
    </row>
    <row r="871" ht="15.75" customHeight="1">
      <c r="F871" s="10"/>
      <c r="G871" s="8"/>
    </row>
    <row r="872" ht="15.75" customHeight="1">
      <c r="F872" s="10"/>
      <c r="G872" s="8"/>
    </row>
    <row r="873" ht="15.75" customHeight="1">
      <c r="F873" s="10"/>
      <c r="G873" s="8"/>
    </row>
    <row r="874" ht="15.75" customHeight="1">
      <c r="F874" s="10"/>
      <c r="G874" s="8"/>
    </row>
    <row r="875" ht="15.75" customHeight="1">
      <c r="F875" s="10"/>
      <c r="G875" s="8"/>
    </row>
    <row r="876" ht="15.75" customHeight="1">
      <c r="F876" s="10"/>
      <c r="G876" s="8"/>
    </row>
    <row r="877" ht="15.75" customHeight="1">
      <c r="F877" s="10"/>
      <c r="G877" s="8"/>
    </row>
    <row r="878" ht="15.75" customHeight="1">
      <c r="F878" s="10"/>
      <c r="G878" s="8"/>
    </row>
    <row r="879" ht="15.75" customHeight="1">
      <c r="F879" s="10"/>
      <c r="G879" s="8"/>
    </row>
    <row r="880" ht="15.75" customHeight="1">
      <c r="F880" s="10"/>
      <c r="G880" s="8"/>
    </row>
    <row r="881" ht="15.75" customHeight="1">
      <c r="F881" s="10"/>
      <c r="G881" s="8"/>
    </row>
    <row r="882" ht="15.75" customHeight="1">
      <c r="F882" s="10"/>
      <c r="G882" s="8"/>
    </row>
    <row r="883" ht="15.75" customHeight="1">
      <c r="F883" s="10"/>
      <c r="G883" s="8"/>
    </row>
    <row r="884" ht="15.75" customHeight="1">
      <c r="F884" s="10"/>
      <c r="G884" s="8"/>
    </row>
    <row r="885" ht="15.75" customHeight="1">
      <c r="F885" s="10"/>
      <c r="G885" s="8"/>
    </row>
    <row r="886" ht="15.75" customHeight="1">
      <c r="F886" s="10"/>
      <c r="G886" s="8"/>
    </row>
    <row r="887" ht="15.75" customHeight="1">
      <c r="F887" s="10"/>
      <c r="G887" s="8"/>
    </row>
    <row r="888" ht="15.75" customHeight="1">
      <c r="F888" s="10"/>
      <c r="G888" s="8"/>
    </row>
    <row r="889" ht="15.75" customHeight="1">
      <c r="F889" s="10"/>
      <c r="G889" s="8"/>
    </row>
    <row r="890" ht="15.75" customHeight="1">
      <c r="F890" s="10"/>
      <c r="G890" s="8"/>
    </row>
    <row r="891" ht="15.75" customHeight="1">
      <c r="F891" s="10"/>
      <c r="G891" s="8"/>
    </row>
    <row r="892" ht="15.75" customHeight="1">
      <c r="F892" s="10"/>
      <c r="G892" s="8"/>
    </row>
    <row r="893" ht="15.75" customHeight="1">
      <c r="F893" s="10"/>
      <c r="G893" s="8"/>
    </row>
    <row r="894" ht="15.75" customHeight="1">
      <c r="F894" s="10"/>
      <c r="G894" s="8"/>
    </row>
    <row r="895" ht="15.75" customHeight="1">
      <c r="F895" s="10"/>
      <c r="G895" s="8"/>
    </row>
    <row r="896" ht="15.75" customHeight="1">
      <c r="F896" s="10"/>
      <c r="G896" s="8"/>
    </row>
    <row r="897" ht="15.75" customHeight="1">
      <c r="F897" s="10"/>
      <c r="G897" s="8"/>
    </row>
    <row r="898" ht="15.75" customHeight="1">
      <c r="F898" s="10"/>
      <c r="G898" s="8"/>
    </row>
    <row r="899" ht="15.75" customHeight="1">
      <c r="F899" s="10"/>
      <c r="G899" s="8"/>
    </row>
    <row r="900" ht="15.75" customHeight="1">
      <c r="F900" s="10"/>
      <c r="G900" s="8"/>
    </row>
    <row r="901" ht="15.75" customHeight="1">
      <c r="F901" s="10"/>
      <c r="G901" s="8"/>
    </row>
    <row r="902" ht="15.75" customHeight="1">
      <c r="F902" s="10"/>
      <c r="G902" s="8"/>
    </row>
    <row r="903" ht="15.75" customHeight="1">
      <c r="F903" s="10"/>
      <c r="G903" s="8"/>
    </row>
    <row r="904" ht="15.75" customHeight="1">
      <c r="F904" s="10"/>
      <c r="G904" s="8"/>
    </row>
    <row r="905" ht="15.75" customHeight="1">
      <c r="F905" s="10"/>
      <c r="G905" s="8"/>
    </row>
    <row r="906" ht="15.75" customHeight="1">
      <c r="F906" s="10"/>
      <c r="G906" s="8"/>
    </row>
    <row r="907" ht="15.75" customHeight="1">
      <c r="F907" s="10"/>
      <c r="G907" s="8"/>
    </row>
    <row r="908" ht="15.75" customHeight="1">
      <c r="F908" s="10"/>
      <c r="G908" s="8"/>
    </row>
    <row r="909" ht="15.75" customHeight="1">
      <c r="F909" s="10"/>
      <c r="G909" s="8"/>
    </row>
    <row r="910" ht="15.75" customHeight="1">
      <c r="F910" s="10"/>
      <c r="G910" s="8"/>
    </row>
    <row r="911" ht="15.75" customHeight="1">
      <c r="F911" s="10"/>
      <c r="G911" s="8"/>
    </row>
    <row r="912" ht="15.75" customHeight="1">
      <c r="F912" s="10"/>
      <c r="G912" s="8"/>
    </row>
    <row r="913" ht="15.75" customHeight="1">
      <c r="F913" s="10"/>
      <c r="G913" s="8"/>
    </row>
    <row r="914" ht="15.75" customHeight="1">
      <c r="F914" s="10"/>
      <c r="G914" s="8"/>
    </row>
    <row r="915" ht="15.75" customHeight="1">
      <c r="F915" s="10"/>
      <c r="G915" s="8"/>
    </row>
    <row r="916" ht="15.75" customHeight="1">
      <c r="F916" s="10"/>
      <c r="G916" s="8"/>
    </row>
    <row r="917" ht="15.75" customHeight="1">
      <c r="F917" s="10"/>
      <c r="G917" s="8"/>
    </row>
    <row r="918" ht="15.75" customHeight="1">
      <c r="F918" s="10"/>
      <c r="G918" s="8"/>
    </row>
    <row r="919" ht="15.75" customHeight="1">
      <c r="F919" s="10"/>
      <c r="G919" s="8"/>
    </row>
    <row r="920" ht="15.75" customHeight="1">
      <c r="F920" s="10"/>
      <c r="G920" s="8"/>
    </row>
    <row r="921" ht="15.75" customHeight="1">
      <c r="F921" s="10"/>
      <c r="G921" s="8"/>
    </row>
    <row r="922" ht="15.75" customHeight="1">
      <c r="F922" s="10"/>
      <c r="G922" s="8"/>
    </row>
    <row r="923" ht="15.75" customHeight="1">
      <c r="F923" s="10"/>
      <c r="G923" s="8"/>
    </row>
    <row r="924" ht="15.75" customHeight="1">
      <c r="F924" s="10"/>
      <c r="G924" s="8"/>
    </row>
    <row r="925" ht="15.75" customHeight="1">
      <c r="F925" s="10"/>
      <c r="G925" s="8"/>
    </row>
    <row r="926" ht="15.75" customHeight="1">
      <c r="F926" s="10"/>
      <c r="G926" s="8"/>
    </row>
    <row r="927" ht="15.75" customHeight="1">
      <c r="F927" s="10"/>
      <c r="G927" s="8"/>
    </row>
    <row r="928" ht="15.75" customHeight="1">
      <c r="F928" s="10"/>
      <c r="G928" s="8"/>
    </row>
    <row r="929" ht="15.75" customHeight="1">
      <c r="F929" s="10"/>
      <c r="G929" s="8"/>
    </row>
    <row r="930" ht="15.75" customHeight="1">
      <c r="F930" s="10"/>
      <c r="G930" s="8"/>
    </row>
    <row r="931" ht="15.75" customHeight="1">
      <c r="F931" s="10"/>
      <c r="G931" s="8"/>
    </row>
    <row r="932" ht="15.75" customHeight="1">
      <c r="F932" s="10"/>
      <c r="G932" s="8"/>
    </row>
    <row r="933" ht="15.75" customHeight="1">
      <c r="F933" s="10"/>
      <c r="G933" s="8"/>
    </row>
    <row r="934" ht="15.75" customHeight="1">
      <c r="F934" s="10"/>
      <c r="G934" s="8"/>
    </row>
    <row r="935" ht="15.75" customHeight="1">
      <c r="F935" s="10"/>
      <c r="G935" s="8"/>
    </row>
    <row r="936" ht="15.75" customHeight="1">
      <c r="F936" s="10"/>
      <c r="G936" s="8"/>
    </row>
    <row r="937" ht="15.75" customHeight="1">
      <c r="F937" s="10"/>
      <c r="G937" s="8"/>
    </row>
    <row r="938" ht="15.75" customHeight="1">
      <c r="F938" s="10"/>
      <c r="G938" s="8"/>
    </row>
    <row r="939" ht="15.75" customHeight="1">
      <c r="F939" s="10"/>
      <c r="G939" s="8"/>
    </row>
    <row r="940" ht="15.75" customHeight="1">
      <c r="F940" s="10"/>
      <c r="G940" s="8"/>
    </row>
    <row r="941" ht="15.75" customHeight="1">
      <c r="F941" s="10"/>
      <c r="G941" s="8"/>
    </row>
    <row r="942" ht="15.75" customHeight="1">
      <c r="F942" s="10"/>
      <c r="G942" s="8"/>
    </row>
    <row r="943" ht="15.75" customHeight="1">
      <c r="F943" s="10"/>
      <c r="G943" s="8"/>
    </row>
    <row r="944" ht="15.75" customHeight="1">
      <c r="F944" s="10"/>
      <c r="G944" s="8"/>
    </row>
    <row r="945" ht="15.75" customHeight="1">
      <c r="F945" s="10"/>
      <c r="G945" s="8"/>
    </row>
    <row r="946" ht="15.75" customHeight="1">
      <c r="F946" s="10"/>
      <c r="G946" s="8"/>
    </row>
    <row r="947" ht="15.75" customHeight="1">
      <c r="F947" s="10"/>
      <c r="G947" s="8"/>
    </row>
    <row r="948" ht="15.75" customHeight="1">
      <c r="F948" s="10"/>
      <c r="G948" s="8"/>
    </row>
    <row r="949" ht="15.75" customHeight="1">
      <c r="F949" s="10"/>
      <c r="G949" s="8"/>
    </row>
    <row r="950" ht="15.75" customHeight="1">
      <c r="F950" s="10"/>
      <c r="G950" s="8"/>
    </row>
    <row r="951" ht="15.75" customHeight="1">
      <c r="F951" s="10"/>
      <c r="G951" s="8"/>
    </row>
    <row r="952" ht="15.75" customHeight="1">
      <c r="F952" s="10"/>
      <c r="G952" s="8"/>
    </row>
    <row r="953" ht="15.75" customHeight="1">
      <c r="F953" s="10"/>
      <c r="G953" s="8"/>
    </row>
    <row r="954" ht="15.75" customHeight="1">
      <c r="F954" s="10"/>
      <c r="G954" s="8"/>
    </row>
    <row r="955" ht="15.75" customHeight="1">
      <c r="F955" s="10"/>
      <c r="G955" s="8"/>
    </row>
    <row r="956" ht="15.75" customHeight="1">
      <c r="F956" s="10"/>
      <c r="G956" s="8"/>
    </row>
    <row r="957" ht="15.75" customHeight="1">
      <c r="F957" s="10"/>
      <c r="G957" s="8"/>
    </row>
    <row r="958" ht="15.75" customHeight="1">
      <c r="F958" s="10"/>
      <c r="G958" s="8"/>
    </row>
    <row r="959" ht="15.75" customHeight="1">
      <c r="F959" s="10"/>
      <c r="G959" s="8"/>
    </row>
    <row r="960" ht="15.75" customHeight="1">
      <c r="F960" s="10"/>
      <c r="G960" s="8"/>
    </row>
    <row r="961" ht="15.75" customHeight="1">
      <c r="F961" s="10"/>
      <c r="G961" s="8"/>
    </row>
    <row r="962" ht="15.75" customHeight="1">
      <c r="F962" s="10"/>
      <c r="G962" s="8"/>
    </row>
    <row r="963" ht="15.75" customHeight="1">
      <c r="F963" s="10"/>
      <c r="G963" s="8"/>
    </row>
    <row r="964" ht="15.75" customHeight="1">
      <c r="F964" s="10"/>
      <c r="G964" s="8"/>
    </row>
    <row r="965" ht="15.75" customHeight="1">
      <c r="F965" s="10"/>
      <c r="G965" s="8"/>
    </row>
    <row r="966" ht="15.75" customHeight="1">
      <c r="F966" s="10"/>
      <c r="G966" s="8"/>
    </row>
    <row r="967" ht="15.75" customHeight="1">
      <c r="F967" s="10"/>
      <c r="G967" s="8"/>
    </row>
    <row r="968" ht="15.75" customHeight="1">
      <c r="F968" s="10"/>
      <c r="G968" s="8"/>
    </row>
    <row r="969" ht="15.75" customHeight="1">
      <c r="F969" s="10"/>
      <c r="G969" s="8"/>
    </row>
    <row r="970" ht="15.75" customHeight="1">
      <c r="F970" s="10"/>
      <c r="G970" s="8"/>
    </row>
    <row r="971" ht="15.75" customHeight="1">
      <c r="F971" s="10"/>
      <c r="G971" s="8"/>
    </row>
    <row r="972" ht="15.75" customHeight="1">
      <c r="F972" s="10"/>
      <c r="G972" s="8"/>
    </row>
    <row r="973" ht="15.75" customHeight="1">
      <c r="F973" s="10"/>
      <c r="G973" s="8"/>
    </row>
    <row r="974" ht="15.75" customHeight="1">
      <c r="F974" s="10"/>
      <c r="G974" s="8"/>
    </row>
    <row r="975" ht="15.75" customHeight="1">
      <c r="F975" s="10"/>
      <c r="G975" s="8"/>
    </row>
    <row r="976" ht="15.75" customHeight="1">
      <c r="F976" s="10"/>
      <c r="G976" s="8"/>
    </row>
    <row r="977" ht="15.75" customHeight="1">
      <c r="F977" s="10"/>
      <c r="G977" s="8"/>
    </row>
    <row r="978" ht="15.75" customHeight="1">
      <c r="F978" s="10"/>
      <c r="G978" s="8"/>
    </row>
    <row r="979" ht="15.75" customHeight="1">
      <c r="F979" s="10"/>
      <c r="G979" s="8"/>
    </row>
    <row r="980" ht="15.75" customHeight="1">
      <c r="F980" s="10"/>
      <c r="G980" s="8"/>
    </row>
    <row r="981" ht="15.75" customHeight="1">
      <c r="F981" s="10"/>
      <c r="G981" s="8"/>
    </row>
    <row r="982" ht="15.75" customHeight="1">
      <c r="F982" s="10"/>
      <c r="G982" s="8"/>
    </row>
    <row r="983" ht="15.75" customHeight="1">
      <c r="F983" s="10"/>
      <c r="G983" s="8"/>
    </row>
    <row r="984" ht="15.75" customHeight="1">
      <c r="F984" s="10"/>
      <c r="G984" s="8"/>
    </row>
    <row r="985" ht="15.75" customHeight="1">
      <c r="F985" s="10"/>
      <c r="G985" s="8"/>
    </row>
    <row r="986" ht="15.75" customHeight="1">
      <c r="F986" s="10"/>
      <c r="G986" s="8"/>
    </row>
    <row r="987" ht="15.75" customHeight="1">
      <c r="F987" s="10"/>
      <c r="G987" s="8"/>
    </row>
    <row r="988" ht="15.75" customHeight="1">
      <c r="F988" s="10"/>
      <c r="G988" s="8"/>
    </row>
    <row r="989" ht="15.75" customHeight="1">
      <c r="F989" s="10"/>
      <c r="G989" s="8"/>
    </row>
    <row r="990" ht="15.75" customHeight="1">
      <c r="F990" s="10"/>
      <c r="G990" s="8"/>
    </row>
    <row r="991" ht="15.75" customHeight="1">
      <c r="F991" s="10"/>
      <c r="G991" s="8"/>
    </row>
    <row r="992" ht="15.75" customHeight="1">
      <c r="F992" s="10"/>
      <c r="G992" s="8"/>
    </row>
    <row r="993" ht="15.75" customHeight="1">
      <c r="F993" s="10"/>
      <c r="G993" s="8"/>
    </row>
    <row r="994" ht="15.75" customHeight="1">
      <c r="F994" s="10"/>
      <c r="G994" s="8"/>
    </row>
    <row r="995" ht="15.75" customHeight="1">
      <c r="F995" s="10"/>
      <c r="G995" s="8"/>
    </row>
    <row r="996" ht="15.75" customHeight="1">
      <c r="F996" s="10"/>
      <c r="G996" s="8"/>
    </row>
    <row r="997" ht="15.75" customHeight="1">
      <c r="F997" s="10"/>
      <c r="G997" s="8"/>
    </row>
    <row r="998" ht="15.75" customHeight="1">
      <c r="F998" s="10"/>
      <c r="G998" s="8"/>
    </row>
    <row r="999" ht="15.75" customHeight="1">
      <c r="F999" s="10"/>
      <c r="G999" s="8"/>
    </row>
    <row r="1000" ht="15.75" customHeight="1">
      <c r="F1000" s="10"/>
      <c r="G1000" s="8"/>
    </row>
  </sheetData>
  <mergeCells count="1">
    <mergeCell ref="A1:B1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1.14"/>
    <col customWidth="1" min="2" max="4" width="22.71"/>
    <col customWidth="1" min="5" max="7" width="9.14"/>
    <col customWidth="1" min="8" max="26" width="8.71"/>
  </cols>
  <sheetData>
    <row r="1">
      <c r="A1" s="96" t="s">
        <v>164</v>
      </c>
      <c r="B1" s="27"/>
      <c r="C1" s="8"/>
      <c r="D1" s="8"/>
      <c r="E1" s="10"/>
      <c r="F1" s="38" t="s">
        <v>165</v>
      </c>
      <c r="G1" s="38" t="s">
        <v>166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73" t="s">
        <v>167</v>
      </c>
      <c r="B2" s="3">
        <v>17.0</v>
      </c>
      <c r="C2" s="8"/>
      <c r="D2" s="8"/>
      <c r="E2" s="10"/>
      <c r="F2" s="15">
        <v>0.0</v>
      </c>
      <c r="G2" s="15">
        <f t="shared" ref="G2:G101" si="1">_xlfn.F.DIST(F2,$B$2,$B$3,FALSE)</f>
        <v>0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73" t="s">
        <v>168</v>
      </c>
      <c r="B3" s="3">
        <v>28.0</v>
      </c>
      <c r="C3" s="8"/>
      <c r="D3" s="8"/>
      <c r="E3" s="10"/>
      <c r="F3" s="15">
        <v>0.1</v>
      </c>
      <c r="G3" s="15">
        <f t="shared" si="1"/>
        <v>0.0003293226872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0"/>
      <c r="B4" s="10"/>
      <c r="C4" s="10"/>
      <c r="D4" s="10"/>
      <c r="E4" s="10"/>
      <c r="F4" s="15">
        <v>0.15</v>
      </c>
      <c r="G4" s="15">
        <f t="shared" si="1"/>
        <v>0.003652362499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46"/>
      <c r="B5" s="45"/>
      <c r="C5" s="10"/>
      <c r="D5" s="10"/>
      <c r="E5" s="10"/>
      <c r="F5" s="15">
        <v>0.2</v>
      </c>
      <c r="G5" s="15">
        <f t="shared" si="1"/>
        <v>0.01703921747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" t="s">
        <v>134</v>
      </c>
      <c r="B6" s="1" t="s">
        <v>150</v>
      </c>
      <c r="C6" s="8"/>
      <c r="D6" s="8"/>
      <c r="E6" s="10"/>
      <c r="F6" s="15">
        <v>0.25</v>
      </c>
      <c r="G6" s="15">
        <f t="shared" si="1"/>
        <v>0.04980502338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91" t="s">
        <v>169</v>
      </c>
      <c r="B7" s="98">
        <f>_xlfn.F.DIST.RT(1.5,B2,B3)</f>
        <v>0.1660571793</v>
      </c>
      <c r="C7" s="99"/>
      <c r="D7" s="99"/>
      <c r="E7" s="10"/>
      <c r="F7" s="15">
        <v>0.3</v>
      </c>
      <c r="G7" s="15">
        <f t="shared" si="1"/>
        <v>0.1088732809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73" t="s">
        <v>170</v>
      </c>
      <c r="B8" s="74">
        <f>1-_xlfn.F.DIST.RT(1,B2,B3)</f>
        <v>0.5142237973</v>
      </c>
      <c r="C8" s="87" t="s">
        <v>171</v>
      </c>
      <c r="D8" s="87" t="s">
        <v>172</v>
      </c>
      <c r="E8" s="10"/>
      <c r="F8" s="15">
        <v>0.35</v>
      </c>
      <c r="G8" s="15">
        <f t="shared" si="1"/>
        <v>0.1955496639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73" t="s">
        <v>173</v>
      </c>
      <c r="B9" s="74">
        <f>D9-C9</f>
        <v>0.04549975119</v>
      </c>
      <c r="C9" s="74">
        <f>_xlfn.F.DIST(2,B2,B3,TRUE)</f>
        <v>0.9496331818</v>
      </c>
      <c r="D9" s="74">
        <f>_xlfn.F.DIST(3,B2,B3,TRUE)</f>
        <v>0.995132933</v>
      </c>
      <c r="E9" s="10"/>
      <c r="F9" s="15">
        <v>0.4</v>
      </c>
      <c r="G9" s="15">
        <f t="shared" si="1"/>
        <v>0.3051818534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73" t="s">
        <v>174</v>
      </c>
      <c r="B10" s="89">
        <f>_xlfn.F.INV.RT(0.05,B2,B3)</f>
        <v>2.00303733</v>
      </c>
      <c r="C10" s="100"/>
      <c r="D10" s="100"/>
      <c r="E10" s="10"/>
      <c r="F10" s="15">
        <v>0.45</v>
      </c>
      <c r="G10" s="15">
        <f t="shared" si="1"/>
        <v>0.4289395523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44"/>
      <c r="B11" s="44"/>
      <c r="C11" s="44"/>
      <c r="D11" s="44"/>
      <c r="E11" s="10"/>
      <c r="F11" s="15">
        <v>0.5</v>
      </c>
      <c r="G11" s="15">
        <f t="shared" si="1"/>
        <v>0.5563234189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44"/>
      <c r="B12" s="44"/>
      <c r="C12" s="44"/>
      <c r="D12" s="44"/>
      <c r="E12" s="10"/>
      <c r="F12" s="15">
        <v>0.55</v>
      </c>
      <c r="G12" s="15">
        <f t="shared" si="1"/>
        <v>0.6773658428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5">
        <v>0.6</v>
      </c>
      <c r="G13" s="15">
        <f t="shared" si="1"/>
        <v>0.7840621199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44"/>
      <c r="B14" s="101"/>
      <c r="C14" s="101"/>
      <c r="D14" s="101"/>
      <c r="E14" s="10"/>
      <c r="F14" s="15">
        <v>0.65</v>
      </c>
      <c r="G14" s="15">
        <f t="shared" si="1"/>
        <v>0.8710008425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5">
        <v>0.7</v>
      </c>
      <c r="G15" s="15">
        <f t="shared" si="1"/>
        <v>0.9353774747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44"/>
      <c r="B16" s="47"/>
      <c r="C16" s="47"/>
      <c r="D16" s="47"/>
      <c r="E16" s="10"/>
      <c r="F16" s="15">
        <v>0.75</v>
      </c>
      <c r="G16" s="15">
        <f t="shared" si="1"/>
        <v>0.9766297314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5">
        <v>0.8</v>
      </c>
      <c r="G17" s="15">
        <f t="shared" si="1"/>
        <v>0.9959022726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5">
        <v>0.85</v>
      </c>
      <c r="G18" s="15">
        <f t="shared" si="1"/>
        <v>0.9954869586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2"/>
      <c r="B19" s="102"/>
      <c r="C19" s="102"/>
      <c r="D19" s="102"/>
      <c r="E19" s="10"/>
      <c r="F19" s="15">
        <v>0.9</v>
      </c>
      <c r="G19" s="15">
        <f t="shared" si="1"/>
        <v>0.9783244624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2"/>
      <c r="B20" s="102"/>
      <c r="C20" s="102"/>
      <c r="D20" s="102"/>
      <c r="E20" s="10"/>
      <c r="F20" s="15">
        <v>0.95</v>
      </c>
      <c r="G20" s="15">
        <f t="shared" si="1"/>
        <v>0.9476061523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2"/>
      <c r="B21" s="102"/>
      <c r="C21" s="102"/>
      <c r="D21" s="102"/>
      <c r="E21" s="10"/>
      <c r="F21" s="15">
        <v>1.0</v>
      </c>
      <c r="G21" s="15">
        <f t="shared" si="1"/>
        <v>0.9064841194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2"/>
      <c r="B22" s="102"/>
      <c r="C22" s="102"/>
      <c r="D22" s="102"/>
      <c r="E22" s="10"/>
      <c r="F22" s="15">
        <v>1.05</v>
      </c>
      <c r="G22" s="15">
        <f t="shared" si="1"/>
        <v>0.8578796244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3"/>
      <c r="B23" s="103"/>
      <c r="C23" s="103"/>
      <c r="D23" s="103"/>
      <c r="E23" s="10"/>
      <c r="F23" s="15">
        <v>1.1</v>
      </c>
      <c r="G23" s="15">
        <f t="shared" si="1"/>
        <v>0.8043722621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3"/>
      <c r="B24" s="103"/>
      <c r="C24" s="103"/>
      <c r="D24" s="103"/>
      <c r="E24" s="10"/>
      <c r="F24" s="15">
        <v>1.15</v>
      </c>
      <c r="G24" s="15">
        <f t="shared" si="1"/>
        <v>0.748150265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5">
        <v>1.2</v>
      </c>
      <c r="G25" s="15">
        <f t="shared" si="1"/>
        <v>0.6910038521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5">
        <v>1.25</v>
      </c>
      <c r="G26" s="15">
        <f t="shared" si="1"/>
        <v>0.6343465378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5">
        <v>1.3</v>
      </c>
      <c r="G27" s="15">
        <f t="shared" si="1"/>
        <v>0.5792527048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5">
        <v>1.35</v>
      </c>
      <c r="G28" s="15">
        <f t="shared" si="1"/>
        <v>0.5265029224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5">
        <v>1.4</v>
      </c>
      <c r="G29" s="15">
        <f t="shared" si="1"/>
        <v>0.4766311625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5">
        <v>1.45</v>
      </c>
      <c r="G30" s="15">
        <f t="shared" si="1"/>
        <v>0.429970171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5">
        <v>1.5</v>
      </c>
      <c r="G31" s="15">
        <f t="shared" si="1"/>
        <v>0.3866928193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5">
        <v>1.55</v>
      </c>
      <c r="G32" s="15">
        <f t="shared" si="1"/>
        <v>0.3468483692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5">
        <v>1.6</v>
      </c>
      <c r="G33" s="15">
        <f t="shared" si="1"/>
        <v>0.3103933307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5">
        <v>1.65</v>
      </c>
      <c r="G34" s="15">
        <f t="shared" si="1"/>
        <v>0.2772170647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5">
        <v>1.7</v>
      </c>
      <c r="G35" s="15">
        <f t="shared" si="1"/>
        <v>0.2471625553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5">
        <v>1.75</v>
      </c>
      <c r="G36" s="15">
        <f t="shared" si="1"/>
        <v>0.2200429114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5">
        <v>1.8</v>
      </c>
      <c r="G37" s="15">
        <f t="shared" si="1"/>
        <v>0.1956542058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5">
        <v>1.85</v>
      </c>
      <c r="G38" s="15">
        <f t="shared" si="1"/>
        <v>0.1737852435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5">
        <v>1.9</v>
      </c>
      <c r="G39" s="15">
        <f t="shared" si="1"/>
        <v>0.1542248101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5">
        <v>1.95</v>
      </c>
      <c r="G40" s="15">
        <f t="shared" si="1"/>
        <v>0.1367668878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5">
        <v>2.0</v>
      </c>
      <c r="G41" s="15">
        <f t="shared" si="1"/>
        <v>0.1212142598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5">
        <v>2.05</v>
      </c>
      <c r="G42" s="15">
        <f t="shared" si="1"/>
        <v>0.1073808587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5">
        <v>2.1</v>
      </c>
      <c r="G43" s="15">
        <f t="shared" si="1"/>
        <v>0.09509315202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5">
        <v>2.15</v>
      </c>
      <c r="G44" s="15">
        <f t="shared" si="1"/>
        <v>0.08419080477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5">
        <v>2.2</v>
      </c>
      <c r="G45" s="15">
        <f t="shared" si="1"/>
        <v>0.07452680942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5">
        <v>2.25</v>
      </c>
      <c r="G46" s="15">
        <f t="shared" si="1"/>
        <v>0.06596723593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5">
        <v>2.3</v>
      </c>
      <c r="G47" s="15">
        <f t="shared" si="1"/>
        <v>0.05839071946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5">
        <v>2.35</v>
      </c>
      <c r="G48" s="15">
        <f t="shared" si="1"/>
        <v>0.05168777685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5">
        <v>2.4</v>
      </c>
      <c r="G49" s="15">
        <f t="shared" si="1"/>
        <v>0.04576002074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5">
        <v>2.45</v>
      </c>
      <c r="G50" s="15">
        <f t="shared" si="1"/>
        <v>0.04051932255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5">
        <v>2.5</v>
      </c>
      <c r="G51" s="15">
        <f t="shared" si="1"/>
        <v>0.03588696183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5">
        <v>2.55</v>
      </c>
      <c r="G52" s="15">
        <f t="shared" si="1"/>
        <v>0.03179278848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5">
        <v>2.6</v>
      </c>
      <c r="G53" s="15">
        <f t="shared" si="1"/>
        <v>0.02817441612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5">
        <v>2.65</v>
      </c>
      <c r="G54" s="15">
        <f t="shared" si="1"/>
        <v>0.02497645852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5">
        <v>2.7</v>
      </c>
      <c r="G55" s="15">
        <f t="shared" si="1"/>
        <v>0.02214981623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5">
        <v>2.75</v>
      </c>
      <c r="G56" s="15">
        <f t="shared" si="1"/>
        <v>0.019651017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5">
        <v>2.8</v>
      </c>
      <c r="G57" s="15">
        <f t="shared" si="1"/>
        <v>0.01744161101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5">
        <v>2.85</v>
      </c>
      <c r="G58" s="15">
        <f t="shared" si="1"/>
        <v>0.01548762023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5">
        <v>2.9</v>
      </c>
      <c r="G59" s="15">
        <f t="shared" si="1"/>
        <v>0.01375903993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5">
        <v>2.95</v>
      </c>
      <c r="G60" s="15">
        <f t="shared" si="1"/>
        <v>0.01222938949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5">
        <v>3.0</v>
      </c>
      <c r="G61" s="15">
        <f t="shared" si="1"/>
        <v>0.01087530928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5">
        <v>3.05</v>
      </c>
      <c r="G62" s="15">
        <f t="shared" si="1"/>
        <v>0.009676200182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5">
        <v>3.1</v>
      </c>
      <c r="G63" s="15">
        <f t="shared" si="1"/>
        <v>0.008613902121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5">
        <v>3.15</v>
      </c>
      <c r="G64" s="15">
        <f t="shared" si="1"/>
        <v>0.007672408054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5">
        <v>3.2</v>
      </c>
      <c r="G65" s="15">
        <f t="shared" si="1"/>
        <v>0.006837610129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5">
        <v>3.25</v>
      </c>
      <c r="G66" s="15">
        <f t="shared" si="1"/>
        <v>0.006097074735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5">
        <v>3.3</v>
      </c>
      <c r="G67" s="15">
        <f t="shared" si="1"/>
        <v>0.005439843477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5">
        <v>3.35</v>
      </c>
      <c r="G68" s="15">
        <f t="shared" si="1"/>
        <v>0.00485625732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5">
        <v>3.4</v>
      </c>
      <c r="G69" s="15">
        <f t="shared" si="1"/>
        <v>0.004337801367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5">
        <v>3.45</v>
      </c>
      <c r="G70" s="15">
        <f t="shared" si="1"/>
        <v>0.003876967983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5">
        <v>3.5</v>
      </c>
      <c r="G71" s="15">
        <f t="shared" si="1"/>
        <v>0.003467136178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5">
        <v>3.55</v>
      </c>
      <c r="G72" s="15">
        <f t="shared" si="1"/>
        <v>0.003102465398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5">
        <v>3.6</v>
      </c>
      <c r="G73" s="15">
        <f t="shared" si="1"/>
        <v>0.002777802039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5">
        <v>3.65</v>
      </c>
      <c r="G74" s="15">
        <f t="shared" si="1"/>
        <v>0.002488597196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5">
        <v>3.7</v>
      </c>
      <c r="G75" s="15">
        <f t="shared" si="1"/>
        <v>0.002230834324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5">
        <v>3.75</v>
      </c>
      <c r="G76" s="15">
        <f t="shared" si="1"/>
        <v>0.002000965622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5">
        <v>3.8</v>
      </c>
      <c r="G77" s="15">
        <f t="shared" si="1"/>
        <v>0.001795856101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5">
        <v>3.85</v>
      </c>
      <c r="G78" s="15">
        <f t="shared" si="1"/>
        <v>0.001612734412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5">
        <v>3.9</v>
      </c>
      <c r="G79" s="15">
        <f t="shared" si="1"/>
        <v>0.001449149616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5">
        <v>3.95</v>
      </c>
      <c r="G80" s="15">
        <f t="shared" si="1"/>
        <v>0.001302933178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5">
        <v>4.0</v>
      </c>
      <c r="G81" s="15">
        <f t="shared" si="1"/>
        <v>0.001172165546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5">
        <v>4.05</v>
      </c>
      <c r="G82" s="15">
        <f t="shared" si="1"/>
        <v>0.001055146762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5">
        <v>4.1</v>
      </c>
      <c r="G83" s="15">
        <f t="shared" si="1"/>
        <v>0.0009503706197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5">
        <v>4.15</v>
      </c>
      <c r="G84" s="15">
        <f t="shared" si="1"/>
        <v>0.0008565019214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5">
        <v>4.2</v>
      </c>
      <c r="G85" s="15">
        <f t="shared" si="1"/>
        <v>0.0007723564703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5">
        <v>4.25</v>
      </c>
      <c r="G86" s="15">
        <f t="shared" si="1"/>
        <v>0.000696883459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5">
        <v>4.3</v>
      </c>
      <c r="G87" s="15">
        <f t="shared" si="1"/>
        <v>0.0006291499641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5">
        <v>4.35</v>
      </c>
      <c r="G88" s="15">
        <f t="shared" si="1"/>
        <v>0.0005683272889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5">
        <v>4.4</v>
      </c>
      <c r="G89" s="15">
        <f t="shared" si="1"/>
        <v>0.0005136789319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5">
        <v>4.45</v>
      </c>
      <c r="G90" s="15">
        <f t="shared" si="1"/>
        <v>0.0004645499822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5">
        <v>4.5</v>
      </c>
      <c r="G91" s="15">
        <f t="shared" si="1"/>
        <v>0.0004203577689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5">
        <v>4.55</v>
      </c>
      <c r="G92" s="15">
        <f t="shared" si="1"/>
        <v>0.0003805836144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5">
        <v>4.6</v>
      </c>
      <c r="G93" s="15">
        <f t="shared" si="1"/>
        <v>0.000344765556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5">
        <v>4.65</v>
      </c>
      <c r="G94" s="15">
        <f t="shared" si="1"/>
        <v>0.0003124919219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5">
        <v>4.7</v>
      </c>
      <c r="G95" s="15">
        <f t="shared" si="1"/>
        <v>0.0002833956562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5">
        <v>4.75</v>
      </c>
      <c r="G96" s="15">
        <f t="shared" si="1"/>
        <v>0.0002571493055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5">
        <v>4.8</v>
      </c>
      <c r="G97" s="15">
        <f t="shared" si="1"/>
        <v>0.0002334605864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5">
        <v>4.85</v>
      </c>
      <c r="G98" s="15">
        <f t="shared" si="1"/>
        <v>0.000212068466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5">
        <v>4.9</v>
      </c>
      <c r="G99" s="15">
        <f t="shared" si="1"/>
        <v>0.0001927396929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5">
        <v>4.95</v>
      </c>
      <c r="G100" s="15">
        <f t="shared" si="1"/>
        <v>0.0001752657271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5">
        <v>5.0</v>
      </c>
      <c r="G101" s="15">
        <f t="shared" si="1"/>
        <v>0.00015946002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A1:B1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7.71"/>
    <col customWidth="1" min="2" max="2" width="9.14"/>
    <col customWidth="1" min="3" max="5" width="22.71"/>
    <col customWidth="1" min="6" max="8" width="9.14"/>
    <col customWidth="1" min="9" max="26" width="8.71"/>
  </cols>
  <sheetData>
    <row r="1">
      <c r="A1" s="9" t="s">
        <v>175</v>
      </c>
      <c r="B1" s="10"/>
      <c r="C1" s="9" t="s">
        <v>176</v>
      </c>
      <c r="D1" s="9" t="s">
        <v>32</v>
      </c>
      <c r="E1" s="44"/>
      <c r="F1" s="10"/>
      <c r="G1" s="38" t="s">
        <v>132</v>
      </c>
      <c r="H1" s="38" t="s">
        <v>133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4">
        <v>102.0</v>
      </c>
      <c r="B2" s="10"/>
      <c r="C2" s="9" t="s">
        <v>175</v>
      </c>
      <c r="D2" s="15">
        <f>AVERAGE(A2:A41)</f>
        <v>104.075</v>
      </c>
      <c r="E2" s="47"/>
      <c r="F2" s="10"/>
      <c r="G2" s="15">
        <v>-5.0</v>
      </c>
      <c r="H2" s="15" t="str">
        <f t="shared" ref="H2:H102" si="1">_xlfn.NORM.S.DIST(G2,FALSE)</f>
        <v>#N/A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4">
        <v>107.0</v>
      </c>
      <c r="B3" s="10"/>
      <c r="C3" s="10"/>
      <c r="D3" s="10"/>
      <c r="E3" s="10"/>
      <c r="F3" s="10"/>
      <c r="G3" s="15">
        <v>-4.9</v>
      </c>
      <c r="H3" s="15" t="str">
        <f t="shared" si="1"/>
        <v>#N/A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4">
        <v>100.0</v>
      </c>
      <c r="B4" s="10"/>
      <c r="C4" s="104" t="s">
        <v>177</v>
      </c>
      <c r="D4" s="104" t="s">
        <v>32</v>
      </c>
      <c r="E4" s="104" t="s">
        <v>56</v>
      </c>
      <c r="F4" s="10"/>
      <c r="G4" s="15">
        <v>-4.8</v>
      </c>
      <c r="H4" s="15" t="str">
        <f t="shared" si="1"/>
        <v>#N/A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4">
        <v>101.0</v>
      </c>
      <c r="B5" s="10"/>
      <c r="C5" s="104" t="s">
        <v>175</v>
      </c>
      <c r="D5" s="15">
        <v>100.0</v>
      </c>
      <c r="E5" s="15">
        <v>12.0</v>
      </c>
      <c r="F5" s="10"/>
      <c r="G5" s="15">
        <v>-4.7</v>
      </c>
      <c r="H5" s="15" t="str">
        <f t="shared" si="1"/>
        <v>#N/A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4">
        <v>106.0</v>
      </c>
      <c r="B6" s="10"/>
      <c r="C6" s="10"/>
      <c r="D6" s="10"/>
      <c r="E6" s="10"/>
      <c r="F6" s="10"/>
      <c r="G6" s="15">
        <v>-4.6</v>
      </c>
      <c r="H6" s="15" t="str">
        <f t="shared" si="1"/>
        <v>#N/A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4">
        <v>100.0</v>
      </c>
      <c r="B7" s="10"/>
      <c r="C7" s="46" t="s">
        <v>79</v>
      </c>
      <c r="D7" s="45" t="s">
        <v>178</v>
      </c>
      <c r="E7" s="10"/>
      <c r="F7" s="10"/>
      <c r="G7" s="15">
        <v>-4.5</v>
      </c>
      <c r="H7" s="15" t="str">
        <f t="shared" si="1"/>
        <v>#N/A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4">
        <v>105.0</v>
      </c>
      <c r="B8" s="10"/>
      <c r="C8" s="46" t="s">
        <v>81</v>
      </c>
      <c r="D8" s="45" t="s">
        <v>179</v>
      </c>
      <c r="E8" s="10"/>
      <c r="F8" s="10"/>
      <c r="G8" s="15">
        <v>-4.4</v>
      </c>
      <c r="H8" s="15" t="str">
        <f t="shared" si="1"/>
        <v>#N/A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4">
        <v>106.0</v>
      </c>
      <c r="B9" s="10"/>
      <c r="C9" s="10"/>
      <c r="D9" s="10"/>
      <c r="E9" s="10"/>
      <c r="F9" s="10"/>
      <c r="G9" s="15">
        <v>-4.3</v>
      </c>
      <c r="H9" s="15" t="str">
        <f t="shared" si="1"/>
        <v>#N/A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4">
        <v>99.0</v>
      </c>
      <c r="B10" s="10"/>
      <c r="C10" s="63" t="s">
        <v>180</v>
      </c>
      <c r="D10" s="105">
        <f>(D2-D5)/(E5/SQRT(40))</f>
        <v>2.147713578</v>
      </c>
      <c r="E10" s="10"/>
      <c r="F10" s="10"/>
      <c r="G10" s="15">
        <v>-4.2</v>
      </c>
      <c r="H10" s="15" t="str">
        <f t="shared" si="1"/>
        <v>#N/A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4">
        <v>108.0</v>
      </c>
      <c r="B11" s="10"/>
      <c r="C11" s="63" t="s">
        <v>181</v>
      </c>
      <c r="D11" s="105" t="str">
        <f>1-_xlfn.NORM.S.DIST(D10,TRUE)</f>
        <v>#N/A</v>
      </c>
      <c r="E11" s="10"/>
      <c r="F11" s="10"/>
      <c r="G11" s="15">
        <v>-4.1</v>
      </c>
      <c r="H11" s="15" t="str">
        <f t="shared" si="1"/>
        <v>#N/A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4">
        <v>110.0</v>
      </c>
      <c r="B12" s="10"/>
      <c r="C12" s="10"/>
      <c r="D12" s="10"/>
      <c r="E12" s="10"/>
      <c r="F12" s="10"/>
      <c r="G12" s="15">
        <v>-4.0</v>
      </c>
      <c r="H12" s="15" t="str">
        <f t="shared" si="1"/>
        <v>#N/A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4">
        <v>109.0</v>
      </c>
      <c r="B13" s="10"/>
      <c r="C13" s="63" t="s">
        <v>96</v>
      </c>
      <c r="D13" s="64">
        <v>0.05</v>
      </c>
      <c r="E13" s="10"/>
      <c r="F13" s="10"/>
      <c r="G13" s="15">
        <v>-3.9</v>
      </c>
      <c r="H13" s="15" t="str">
        <f t="shared" si="1"/>
        <v>#N/A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4">
        <v>101.0</v>
      </c>
      <c r="B14" s="10"/>
      <c r="C14" s="10"/>
      <c r="D14" s="10"/>
      <c r="E14" s="10"/>
      <c r="F14" s="10"/>
      <c r="G14" s="15">
        <v>-3.8</v>
      </c>
      <c r="H14" s="15" t="str">
        <f t="shared" si="1"/>
        <v>#N/A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4">
        <v>104.0</v>
      </c>
      <c r="B15" s="10"/>
      <c r="C15" s="65" t="s">
        <v>182</v>
      </c>
      <c r="D15" s="66">
        <f>NORMSINV(0.95)</f>
        <v>1.644853625</v>
      </c>
      <c r="E15" s="10"/>
      <c r="F15" s="10"/>
      <c r="G15" s="15">
        <v>-3.7</v>
      </c>
      <c r="H15" s="15" t="str">
        <f t="shared" si="1"/>
        <v>#N/A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4">
        <v>105.0</v>
      </c>
      <c r="B16" s="10"/>
      <c r="C16" s="10"/>
      <c r="D16" s="10"/>
      <c r="E16" s="10"/>
      <c r="F16" s="10"/>
      <c r="G16" s="15">
        <v>-3.6</v>
      </c>
      <c r="H16" s="15" t="str">
        <f t="shared" si="1"/>
        <v>#N/A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4">
        <v>97.0</v>
      </c>
      <c r="B17" s="10"/>
      <c r="C17" s="10"/>
      <c r="D17" s="10"/>
      <c r="E17" s="10"/>
      <c r="F17" s="10"/>
      <c r="G17" s="15">
        <v>-3.5</v>
      </c>
      <c r="H17" s="15" t="str">
        <f t="shared" si="1"/>
        <v>#N/A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4">
        <v>101.0</v>
      </c>
      <c r="B18" s="10"/>
      <c r="C18" s="53" t="s">
        <v>183</v>
      </c>
      <c r="D18" s="30"/>
      <c r="E18" s="10"/>
      <c r="F18" s="10"/>
      <c r="G18" s="15">
        <v>-3.4</v>
      </c>
      <c r="H18" s="15" t="str">
        <f t="shared" si="1"/>
        <v>#N/A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4">
        <v>100.0</v>
      </c>
      <c r="B19" s="10"/>
      <c r="C19" s="31"/>
      <c r="D19" s="32"/>
      <c r="E19" s="10"/>
      <c r="F19" s="10"/>
      <c r="G19" s="15">
        <v>-3.3</v>
      </c>
      <c r="H19" s="15" t="str">
        <f t="shared" si="1"/>
        <v>#N/A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4">
        <v>99.0</v>
      </c>
      <c r="B20" s="10"/>
      <c r="C20" s="31"/>
      <c r="D20" s="32"/>
      <c r="E20" s="10"/>
      <c r="F20" s="10"/>
      <c r="G20" s="15">
        <v>-3.2</v>
      </c>
      <c r="H20" s="15" t="str">
        <f t="shared" si="1"/>
        <v>#N/A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4">
        <v>106.0</v>
      </c>
      <c r="B21" s="10"/>
      <c r="C21" s="40"/>
      <c r="D21" s="42"/>
      <c r="E21" s="10"/>
      <c r="F21" s="10"/>
      <c r="G21" s="15">
        <v>-3.1</v>
      </c>
      <c r="H21" s="15" t="str">
        <f t="shared" si="1"/>
        <v>#N/A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4">
        <v>107.0</v>
      </c>
      <c r="B22" s="10"/>
      <c r="C22" s="103"/>
      <c r="D22" s="103"/>
      <c r="E22" s="10"/>
      <c r="F22" s="10"/>
      <c r="G22" s="15">
        <v>-3.0</v>
      </c>
      <c r="H22" s="15" t="str">
        <f t="shared" si="1"/>
        <v>#N/A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4">
        <v>102.0</v>
      </c>
      <c r="B23" s="10"/>
      <c r="C23" s="103"/>
      <c r="D23" s="103"/>
      <c r="E23" s="10"/>
      <c r="F23" s="10"/>
      <c r="G23" s="15">
        <v>-2.9</v>
      </c>
      <c r="H23" s="15" t="str">
        <f t="shared" si="1"/>
        <v>#N/A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4">
        <v>108.0</v>
      </c>
      <c r="B24" s="10"/>
      <c r="C24" s="10"/>
      <c r="D24" s="10"/>
      <c r="E24" s="10"/>
      <c r="F24" s="10"/>
      <c r="G24" s="15">
        <v>-2.8</v>
      </c>
      <c r="H24" s="15" t="str">
        <f t="shared" si="1"/>
        <v>#N/A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4">
        <v>100.0</v>
      </c>
      <c r="B25" s="10"/>
      <c r="C25" s="10"/>
      <c r="D25" s="10"/>
      <c r="E25" s="10"/>
      <c r="F25" s="10"/>
      <c r="G25" s="15">
        <v>-2.7</v>
      </c>
      <c r="H25" s="15" t="str">
        <f t="shared" si="1"/>
        <v>#N/A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4">
        <v>109.0</v>
      </c>
      <c r="B26" s="10"/>
      <c r="C26" s="10"/>
      <c r="D26" s="10"/>
      <c r="E26" s="10"/>
      <c r="F26" s="10"/>
      <c r="G26" s="15">
        <v>-2.6</v>
      </c>
      <c r="H26" s="15" t="str">
        <f t="shared" si="1"/>
        <v>#N/A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4">
        <v>114.0</v>
      </c>
      <c r="B27" s="10"/>
      <c r="C27" s="10"/>
      <c r="D27" s="10"/>
      <c r="E27" s="10"/>
      <c r="F27" s="10"/>
      <c r="G27" s="15">
        <v>-2.5</v>
      </c>
      <c r="H27" s="15" t="str">
        <f t="shared" si="1"/>
        <v>#N/A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4">
        <v>106.0</v>
      </c>
      <c r="B28" s="10"/>
      <c r="C28" s="10"/>
      <c r="D28" s="10"/>
      <c r="E28" s="10"/>
      <c r="F28" s="10"/>
      <c r="G28" s="15">
        <v>-2.4</v>
      </c>
      <c r="H28" s="15" t="str">
        <f t="shared" si="1"/>
        <v>#N/A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4">
        <v>99.0</v>
      </c>
      <c r="B29" s="10"/>
      <c r="C29" s="10"/>
      <c r="D29" s="10"/>
      <c r="E29" s="10"/>
      <c r="F29" s="10"/>
      <c r="G29" s="15">
        <v>-2.3</v>
      </c>
      <c r="H29" s="15" t="str">
        <f t="shared" si="1"/>
        <v>#N/A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4">
        <v>102.0</v>
      </c>
      <c r="B30" s="10"/>
      <c r="C30" s="10"/>
      <c r="D30" s="10"/>
      <c r="E30" s="10"/>
      <c r="F30" s="10"/>
      <c r="G30" s="15">
        <v>-2.2</v>
      </c>
      <c r="H30" s="15" t="str">
        <f t="shared" si="1"/>
        <v>#N/A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4">
        <v>107.0</v>
      </c>
      <c r="B31" s="10"/>
      <c r="C31" s="10"/>
      <c r="D31" s="10"/>
      <c r="E31" s="10"/>
      <c r="F31" s="10"/>
      <c r="G31" s="15">
        <v>-2.1</v>
      </c>
      <c r="H31" s="15" t="str">
        <f t="shared" si="1"/>
        <v>#N/A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4">
        <v>115.0</v>
      </c>
      <c r="B32" s="10"/>
      <c r="C32" s="10"/>
      <c r="D32" s="10"/>
      <c r="E32" s="10"/>
      <c r="F32" s="10"/>
      <c r="G32" s="15">
        <v>-2.0</v>
      </c>
      <c r="H32" s="15" t="str">
        <f t="shared" si="1"/>
        <v>#N/A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4">
        <v>103.0</v>
      </c>
      <c r="B33" s="10"/>
      <c r="C33" s="10"/>
      <c r="D33" s="10"/>
      <c r="E33" s="10"/>
      <c r="F33" s="10"/>
      <c r="G33" s="15">
        <v>-1.9</v>
      </c>
      <c r="H33" s="15" t="str">
        <f t="shared" si="1"/>
        <v>#N/A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4">
        <v>107.0</v>
      </c>
      <c r="B34" s="10"/>
      <c r="C34" s="10"/>
      <c r="D34" s="10"/>
      <c r="E34" s="10"/>
      <c r="F34" s="10"/>
      <c r="G34" s="15">
        <v>-1.8</v>
      </c>
      <c r="H34" s="15" t="str">
        <f t="shared" si="1"/>
        <v>#N/A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4">
        <v>110.0</v>
      </c>
      <c r="B35" s="10"/>
      <c r="C35" s="10"/>
      <c r="D35" s="10"/>
      <c r="E35" s="10"/>
      <c r="F35" s="10"/>
      <c r="G35" s="15">
        <v>-1.7</v>
      </c>
      <c r="H35" s="15" t="str">
        <f t="shared" si="1"/>
        <v>#N/A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4">
        <v>100.0</v>
      </c>
      <c r="B36" s="10"/>
      <c r="C36" s="10"/>
      <c r="D36" s="10"/>
      <c r="E36" s="10"/>
      <c r="F36" s="10"/>
      <c r="G36" s="15">
        <v>-1.6</v>
      </c>
      <c r="H36" s="15" t="str">
        <f t="shared" si="1"/>
        <v>#N/A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4">
        <v>102.0</v>
      </c>
      <c r="B37" s="10"/>
      <c r="C37" s="10"/>
      <c r="D37" s="10"/>
      <c r="E37" s="10"/>
      <c r="F37" s="10"/>
      <c r="G37" s="15">
        <v>-1.5</v>
      </c>
      <c r="H37" s="15" t="str">
        <f t="shared" si="1"/>
        <v>#N/A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4">
        <v>103.0</v>
      </c>
      <c r="B38" s="10"/>
      <c r="C38" s="10"/>
      <c r="D38" s="10"/>
      <c r="E38" s="10"/>
      <c r="F38" s="10"/>
      <c r="G38" s="15">
        <v>-1.4</v>
      </c>
      <c r="H38" s="15" t="str">
        <f t="shared" si="1"/>
        <v>#N/A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4">
        <v>100.0</v>
      </c>
      <c r="B39" s="10"/>
      <c r="C39" s="10"/>
      <c r="D39" s="10"/>
      <c r="E39" s="10"/>
      <c r="F39" s="10"/>
      <c r="G39" s="15">
        <v>-1.3</v>
      </c>
      <c r="H39" s="15" t="str">
        <f t="shared" si="1"/>
        <v>#N/A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4">
        <v>99.0</v>
      </c>
      <c r="B40" s="10"/>
      <c r="C40" s="10"/>
      <c r="D40" s="10"/>
      <c r="E40" s="10"/>
      <c r="F40" s="10"/>
      <c r="G40" s="15">
        <v>-1.2</v>
      </c>
      <c r="H40" s="15" t="str">
        <f t="shared" si="1"/>
        <v>#N/A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4">
        <v>104.0</v>
      </c>
      <c r="B41" s="10"/>
      <c r="C41" s="10"/>
      <c r="D41" s="10"/>
      <c r="E41" s="10"/>
      <c r="F41" s="10"/>
      <c r="G41" s="15">
        <v>-1.1</v>
      </c>
      <c r="H41" s="15" t="str">
        <f t="shared" si="1"/>
        <v>#N/A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5">
        <v>-1.0</v>
      </c>
      <c r="H42" s="15" t="str">
        <f t="shared" si="1"/>
        <v>#N/A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5">
        <v>-0.9</v>
      </c>
      <c r="H43" s="15" t="str">
        <f t="shared" si="1"/>
        <v>#N/A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5">
        <v>-0.8</v>
      </c>
      <c r="H44" s="15" t="str">
        <f t="shared" si="1"/>
        <v>#N/A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5">
        <v>-0.7</v>
      </c>
      <c r="H45" s="15" t="str">
        <f t="shared" si="1"/>
        <v>#N/A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5">
        <v>-0.6</v>
      </c>
      <c r="H46" s="15" t="str">
        <f t="shared" si="1"/>
        <v>#N/A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5">
        <v>-0.5</v>
      </c>
      <c r="H47" s="15" t="str">
        <f t="shared" si="1"/>
        <v>#N/A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5">
        <v>-0.4</v>
      </c>
      <c r="H48" s="15" t="str">
        <f t="shared" si="1"/>
        <v>#N/A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5">
        <v>-0.3</v>
      </c>
      <c r="H49" s="15" t="str">
        <f t="shared" si="1"/>
        <v>#N/A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5">
        <v>-0.2</v>
      </c>
      <c r="H50" s="15" t="str">
        <f t="shared" si="1"/>
        <v>#N/A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5">
        <v>-0.1</v>
      </c>
      <c r="H51" s="15" t="str">
        <f t="shared" si="1"/>
        <v>#N/A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5">
        <v>0.0</v>
      </c>
      <c r="H52" s="15" t="str">
        <f t="shared" si="1"/>
        <v>#N/A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5">
        <v>0.1</v>
      </c>
      <c r="H53" s="15" t="str">
        <f t="shared" si="1"/>
        <v>#N/A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5">
        <v>0.2</v>
      </c>
      <c r="H54" s="15" t="str">
        <f t="shared" si="1"/>
        <v>#N/A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5">
        <v>0.3</v>
      </c>
      <c r="H55" s="15" t="str">
        <f t="shared" si="1"/>
        <v>#N/A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5">
        <v>0.4</v>
      </c>
      <c r="H56" s="15" t="str">
        <f t="shared" si="1"/>
        <v>#N/A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5">
        <v>0.5</v>
      </c>
      <c r="H57" s="15" t="str">
        <f t="shared" si="1"/>
        <v>#N/A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5">
        <v>0.6</v>
      </c>
      <c r="H58" s="15" t="str">
        <f t="shared" si="1"/>
        <v>#N/A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5">
        <v>0.7</v>
      </c>
      <c r="H59" s="15" t="str">
        <f t="shared" si="1"/>
        <v>#N/A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5">
        <v>0.8</v>
      </c>
      <c r="H60" s="15" t="str">
        <f t="shared" si="1"/>
        <v>#N/A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5">
        <v>0.9</v>
      </c>
      <c r="H61" s="15" t="str">
        <f t="shared" si="1"/>
        <v>#N/A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5">
        <v>1.0</v>
      </c>
      <c r="H62" s="15" t="str">
        <f t="shared" si="1"/>
        <v>#N/A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5">
        <v>1.1</v>
      </c>
      <c r="H63" s="15" t="str">
        <f t="shared" si="1"/>
        <v>#N/A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5">
        <v>1.2</v>
      </c>
      <c r="H64" s="15" t="str">
        <f t="shared" si="1"/>
        <v>#N/A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5">
        <v>1.3</v>
      </c>
      <c r="H65" s="15" t="str">
        <f t="shared" si="1"/>
        <v>#N/A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5">
        <v>1.4</v>
      </c>
      <c r="H66" s="15" t="str">
        <f t="shared" si="1"/>
        <v>#N/A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5">
        <v>1.5</v>
      </c>
      <c r="H67" s="15" t="str">
        <f t="shared" si="1"/>
        <v>#N/A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5">
        <v>1.6</v>
      </c>
      <c r="H68" s="15" t="str">
        <f t="shared" si="1"/>
        <v>#N/A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5">
        <v>1.7</v>
      </c>
      <c r="H69" s="15" t="str">
        <f t="shared" si="1"/>
        <v>#N/A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5">
        <v>1.8</v>
      </c>
      <c r="H70" s="15" t="str">
        <f t="shared" si="1"/>
        <v>#N/A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5">
        <v>1.9</v>
      </c>
      <c r="H71" s="15" t="str">
        <f t="shared" si="1"/>
        <v>#N/A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5">
        <v>2.0</v>
      </c>
      <c r="H72" s="15" t="str">
        <f t="shared" si="1"/>
        <v>#N/A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5">
        <v>2.1</v>
      </c>
      <c r="H73" s="15" t="str">
        <f t="shared" si="1"/>
        <v>#N/A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5">
        <v>2.2</v>
      </c>
      <c r="H74" s="15" t="str">
        <f t="shared" si="1"/>
        <v>#N/A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5">
        <v>2.3</v>
      </c>
      <c r="H75" s="15" t="str">
        <f t="shared" si="1"/>
        <v>#N/A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5">
        <v>2.4</v>
      </c>
      <c r="H76" s="15" t="str">
        <f t="shared" si="1"/>
        <v>#N/A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5">
        <v>2.5</v>
      </c>
      <c r="H77" s="15" t="str">
        <f t="shared" si="1"/>
        <v>#N/A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5">
        <v>2.6</v>
      </c>
      <c r="H78" s="15" t="str">
        <f t="shared" si="1"/>
        <v>#N/A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5">
        <v>2.7</v>
      </c>
      <c r="H79" s="15" t="str">
        <f t="shared" si="1"/>
        <v>#N/A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5">
        <v>2.8</v>
      </c>
      <c r="H80" s="15" t="str">
        <f t="shared" si="1"/>
        <v>#N/A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5">
        <v>2.9</v>
      </c>
      <c r="H81" s="15" t="str">
        <f t="shared" si="1"/>
        <v>#N/A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5">
        <v>3.0</v>
      </c>
      <c r="H82" s="15" t="str">
        <f t="shared" si="1"/>
        <v>#N/A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5">
        <v>3.1</v>
      </c>
      <c r="H83" s="15" t="str">
        <f t="shared" si="1"/>
        <v>#N/A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5">
        <v>3.2</v>
      </c>
      <c r="H84" s="15" t="str">
        <f t="shared" si="1"/>
        <v>#N/A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5">
        <v>3.3</v>
      </c>
      <c r="H85" s="15" t="str">
        <f t="shared" si="1"/>
        <v>#N/A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5">
        <v>3.4</v>
      </c>
      <c r="H86" s="15" t="str">
        <f t="shared" si="1"/>
        <v>#N/A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5">
        <v>3.5</v>
      </c>
      <c r="H87" s="15" t="str">
        <f t="shared" si="1"/>
        <v>#N/A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5">
        <v>3.6</v>
      </c>
      <c r="H88" s="15" t="str">
        <f t="shared" si="1"/>
        <v>#N/A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5">
        <v>3.7</v>
      </c>
      <c r="H89" s="15" t="str">
        <f t="shared" si="1"/>
        <v>#N/A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5">
        <v>3.8</v>
      </c>
      <c r="H90" s="15" t="str">
        <f t="shared" si="1"/>
        <v>#N/A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5">
        <v>3.9</v>
      </c>
      <c r="H91" s="15" t="str">
        <f t="shared" si="1"/>
        <v>#N/A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5">
        <v>4.0</v>
      </c>
      <c r="H92" s="15" t="str">
        <f t="shared" si="1"/>
        <v>#N/A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5">
        <v>4.1</v>
      </c>
      <c r="H93" s="15" t="str">
        <f t="shared" si="1"/>
        <v>#N/A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5">
        <v>4.2</v>
      </c>
      <c r="H94" s="15" t="str">
        <f t="shared" si="1"/>
        <v>#N/A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5">
        <v>4.3</v>
      </c>
      <c r="H95" s="15" t="str">
        <f t="shared" si="1"/>
        <v>#N/A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5">
        <v>4.4</v>
      </c>
      <c r="H96" s="15" t="str">
        <f t="shared" si="1"/>
        <v>#N/A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5">
        <v>4.5</v>
      </c>
      <c r="H97" s="15" t="str">
        <f t="shared" si="1"/>
        <v>#N/A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5">
        <v>4.6</v>
      </c>
      <c r="H98" s="15" t="str">
        <f t="shared" si="1"/>
        <v>#N/A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5">
        <v>4.7</v>
      </c>
      <c r="H99" s="15" t="str">
        <f t="shared" si="1"/>
        <v>#N/A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5">
        <v>4.8</v>
      </c>
      <c r="H100" s="15" t="str">
        <f t="shared" si="1"/>
        <v>#N/A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5">
        <v>4.9</v>
      </c>
      <c r="H101" s="15" t="str">
        <f t="shared" si="1"/>
        <v>#N/A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5">
        <v>5.0</v>
      </c>
      <c r="H102" s="15" t="str">
        <f t="shared" si="1"/>
        <v>#N/A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C18:D21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22.71"/>
    <col customWidth="1" min="3" max="21" width="9.14"/>
    <col customWidth="1" min="22" max="26" width="8.71"/>
  </cols>
  <sheetData>
    <row r="1">
      <c r="A1" s="9" t="s">
        <v>184</v>
      </c>
      <c r="B1" s="9" t="s">
        <v>185</v>
      </c>
      <c r="C1" s="10"/>
      <c r="D1" s="10"/>
      <c r="E1" s="38" t="s">
        <v>156</v>
      </c>
      <c r="F1" s="38" t="s">
        <v>186</v>
      </c>
      <c r="G1" s="10"/>
      <c r="H1" s="10"/>
      <c r="I1" s="10"/>
      <c r="J1" s="10"/>
      <c r="K1" s="10"/>
      <c r="L1" s="10"/>
      <c r="M1" s="10"/>
      <c r="N1" s="10"/>
      <c r="O1" s="10"/>
      <c r="P1" s="28" t="s">
        <v>62</v>
      </c>
      <c r="Q1" s="29"/>
      <c r="R1" s="29"/>
      <c r="S1" s="29"/>
      <c r="T1" s="29"/>
      <c r="U1" s="30"/>
      <c r="V1" s="10"/>
      <c r="W1" s="10"/>
      <c r="X1" s="10"/>
      <c r="Y1" s="10"/>
      <c r="Z1" s="10"/>
    </row>
    <row r="2">
      <c r="A2" s="9" t="s">
        <v>187</v>
      </c>
      <c r="B2" s="18">
        <v>25.0</v>
      </c>
      <c r="C2" s="10"/>
      <c r="D2" s="10"/>
      <c r="E2" s="15">
        <v>-5.0</v>
      </c>
      <c r="F2" s="15">
        <f t="shared" ref="F2:F102" si="1">_xlfn.T.DIST(E2,24,FALSE)</f>
        <v>0.00005267165836</v>
      </c>
      <c r="G2" s="10"/>
      <c r="H2" s="10"/>
      <c r="I2" s="10"/>
      <c r="J2" s="10"/>
      <c r="K2" s="10"/>
      <c r="L2" s="10"/>
      <c r="M2" s="10"/>
      <c r="N2" s="10"/>
      <c r="O2" s="10"/>
      <c r="P2" s="31"/>
      <c r="U2" s="32"/>
      <c r="V2" s="10"/>
      <c r="W2" s="10"/>
      <c r="X2" s="10"/>
      <c r="Y2" s="10"/>
      <c r="Z2" s="10"/>
    </row>
    <row r="3">
      <c r="A3" s="9" t="s">
        <v>32</v>
      </c>
      <c r="B3" s="60">
        <v>16.808</v>
      </c>
      <c r="C3" s="10"/>
      <c r="D3" s="10"/>
      <c r="E3" s="15">
        <v>-4.9</v>
      </c>
      <c r="F3" s="15">
        <f t="shared" si="1"/>
        <v>0.00006798007948</v>
      </c>
      <c r="G3" s="10"/>
      <c r="H3" s="10"/>
      <c r="I3" s="10"/>
      <c r="J3" s="10"/>
      <c r="K3" s="10"/>
      <c r="L3" s="10"/>
      <c r="M3" s="10"/>
      <c r="N3" s="10"/>
      <c r="O3" s="10"/>
      <c r="P3" s="31"/>
      <c r="U3" s="32"/>
      <c r="V3" s="10"/>
      <c r="W3" s="10"/>
      <c r="X3" s="10"/>
      <c r="Y3" s="10"/>
      <c r="Z3" s="10"/>
    </row>
    <row r="4">
      <c r="A4" s="9" t="s">
        <v>56</v>
      </c>
      <c r="B4" s="60">
        <v>2.733</v>
      </c>
      <c r="C4" s="10"/>
      <c r="D4" s="10"/>
      <c r="E4" s="15">
        <v>-4.8</v>
      </c>
      <c r="F4" s="15">
        <f t="shared" si="1"/>
        <v>0.00008773776745</v>
      </c>
      <c r="G4" s="10"/>
      <c r="H4" s="10"/>
      <c r="I4" s="10"/>
      <c r="J4" s="10"/>
      <c r="K4" s="10"/>
      <c r="L4" s="10"/>
      <c r="M4" s="10"/>
      <c r="N4" s="10"/>
      <c r="O4" s="10"/>
      <c r="P4" s="31"/>
      <c r="U4" s="32"/>
      <c r="V4" s="10"/>
      <c r="W4" s="10"/>
      <c r="X4" s="10"/>
      <c r="Y4" s="10"/>
      <c r="Z4" s="10"/>
    </row>
    <row r="5">
      <c r="A5" s="10"/>
      <c r="B5" s="10"/>
      <c r="C5" s="10"/>
      <c r="D5" s="10"/>
      <c r="E5" s="15">
        <v>-4.7</v>
      </c>
      <c r="F5" s="15">
        <f t="shared" si="1"/>
        <v>0.0001132254723</v>
      </c>
      <c r="G5" s="10"/>
      <c r="H5" s="10"/>
      <c r="I5" s="10"/>
      <c r="J5" s="10"/>
      <c r="K5" s="10"/>
      <c r="L5" s="10"/>
      <c r="M5" s="10"/>
      <c r="N5" s="10"/>
      <c r="O5" s="10"/>
      <c r="P5" s="31"/>
      <c r="U5" s="32"/>
      <c r="V5" s="10"/>
      <c r="W5" s="10"/>
      <c r="X5" s="10"/>
      <c r="Y5" s="10"/>
      <c r="Z5" s="10"/>
    </row>
    <row r="6">
      <c r="A6" s="104" t="s">
        <v>177</v>
      </c>
      <c r="B6" s="104" t="s">
        <v>32</v>
      </c>
      <c r="C6" s="10"/>
      <c r="D6" s="10"/>
      <c r="E6" s="15">
        <v>-4.6</v>
      </c>
      <c r="F6" s="15">
        <f t="shared" si="1"/>
        <v>0.0001460843952</v>
      </c>
      <c r="G6" s="10"/>
      <c r="H6" s="10"/>
      <c r="I6" s="10"/>
      <c r="J6" s="10"/>
      <c r="K6" s="10"/>
      <c r="L6" s="10"/>
      <c r="M6" s="10"/>
      <c r="N6" s="10"/>
      <c r="O6" s="10"/>
      <c r="P6" s="40"/>
      <c r="Q6" s="41"/>
      <c r="R6" s="41"/>
      <c r="S6" s="41"/>
      <c r="T6" s="41"/>
      <c r="U6" s="42"/>
      <c r="V6" s="10"/>
      <c r="W6" s="10"/>
      <c r="X6" s="10"/>
      <c r="Y6" s="10"/>
      <c r="Z6" s="10"/>
    </row>
    <row r="7">
      <c r="A7" s="104" t="s">
        <v>188</v>
      </c>
      <c r="B7" s="15">
        <v>18.0</v>
      </c>
      <c r="C7" s="10"/>
      <c r="D7" s="10"/>
      <c r="E7" s="15">
        <v>-4.5</v>
      </c>
      <c r="F7" s="15">
        <f t="shared" si="1"/>
        <v>0.0001884135163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0"/>
      <c r="C8" s="10"/>
      <c r="D8" s="10"/>
      <c r="E8" s="15">
        <v>-4.4</v>
      </c>
      <c r="F8" s="15">
        <f t="shared" si="1"/>
        <v>0.0002428913639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46" t="s">
        <v>79</v>
      </c>
      <c r="B9" s="45" t="s">
        <v>178</v>
      </c>
      <c r="C9" s="10"/>
      <c r="D9" s="10"/>
      <c r="E9" s="15">
        <v>-4.3</v>
      </c>
      <c r="F9" s="15">
        <f t="shared" si="1"/>
        <v>0.000312927589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46" t="s">
        <v>81</v>
      </c>
      <c r="B10" s="45" t="s">
        <v>189</v>
      </c>
      <c r="C10" s="10"/>
      <c r="D10" s="10"/>
      <c r="E10" s="15">
        <v>-4.2</v>
      </c>
      <c r="F10" s="15">
        <f t="shared" si="1"/>
        <v>0.0004028505697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5">
        <v>-4.1</v>
      </c>
      <c r="F11" s="15">
        <f t="shared" si="1"/>
        <v>0.0005181381355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63" t="s">
        <v>93</v>
      </c>
      <c r="B12" s="105">
        <f>(B3-B7)/(B4/SQRT(B2))</f>
        <v>-2.18075375</v>
      </c>
      <c r="C12" s="10"/>
      <c r="D12" s="10"/>
      <c r="E12" s="15">
        <v>-4.0</v>
      </c>
      <c r="F12" s="15">
        <f t="shared" si="1"/>
        <v>0.0006656993012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63" t="s">
        <v>190</v>
      </c>
      <c r="B13" s="106">
        <f>_xlfn.T.DIST(B12,24,TRUE)</f>
        <v>0.01961718371</v>
      </c>
      <c r="C13" s="10"/>
      <c r="D13" s="10"/>
      <c r="E13" s="15">
        <v>-3.9</v>
      </c>
      <c r="F13" s="15">
        <f t="shared" si="1"/>
        <v>0.0008542155321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5">
        <v>-3.8</v>
      </c>
      <c r="F14" s="15">
        <f t="shared" si="1"/>
        <v>0.001094550378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63" t="s">
        <v>96</v>
      </c>
      <c r="B15" s="64">
        <v>0.01</v>
      </c>
      <c r="C15" s="10"/>
      <c r="D15" s="10"/>
      <c r="E15" s="15">
        <v>-3.7</v>
      </c>
      <c r="F15" s="15">
        <f t="shared" si="1"/>
        <v>0.001400236114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5">
        <v>-3.6</v>
      </c>
      <c r="F16" s="15">
        <f t="shared" si="1"/>
        <v>0.001788045067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65" t="s">
        <v>191</v>
      </c>
      <c r="B17" s="66">
        <f>_xlfn.T.INV(B15,24)</f>
        <v>-2.492159473</v>
      </c>
      <c r="C17" s="10"/>
      <c r="D17" s="10"/>
      <c r="E17" s="15">
        <v>-3.5</v>
      </c>
      <c r="F17" s="15">
        <f t="shared" si="1"/>
        <v>0.002278651225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5">
        <v>-3.4</v>
      </c>
      <c r="F18" s="15">
        <f t="shared" si="1"/>
        <v>0.002897384209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5">
        <v>-3.3</v>
      </c>
      <c r="F19" s="15">
        <f t="shared" si="1"/>
        <v>0.003675072191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53" t="s">
        <v>192</v>
      </c>
      <c r="B20" s="30"/>
      <c r="C20" s="10"/>
      <c r="D20" s="10"/>
      <c r="E20" s="15">
        <v>-3.2</v>
      </c>
      <c r="F20" s="15">
        <f t="shared" si="1"/>
        <v>0.004648962495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31"/>
      <c r="B21" s="32"/>
      <c r="C21" s="10"/>
      <c r="D21" s="10"/>
      <c r="E21" s="15">
        <v>-3.1</v>
      </c>
      <c r="F21" s="15">
        <f t="shared" si="1"/>
        <v>0.005863697894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31"/>
      <c r="B22" s="32"/>
      <c r="C22" s="10"/>
      <c r="D22" s="10"/>
      <c r="E22" s="15">
        <v>-3.0</v>
      </c>
      <c r="F22" s="15">
        <f t="shared" si="1"/>
        <v>0.00737231264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40"/>
      <c r="B23" s="42"/>
      <c r="C23" s="10"/>
      <c r="D23" s="10"/>
      <c r="E23" s="15">
        <v>-2.9</v>
      </c>
      <c r="F23" s="15">
        <f t="shared" si="1"/>
        <v>0.00923719485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3"/>
      <c r="B24" s="103"/>
      <c r="C24" s="10"/>
      <c r="D24" s="10"/>
      <c r="E24" s="15">
        <v>-2.8</v>
      </c>
      <c r="F24" s="15">
        <f t="shared" si="1"/>
        <v>0.01153094111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3"/>
      <c r="B25" s="103"/>
      <c r="C25" s="10"/>
      <c r="D25" s="10"/>
      <c r="E25" s="15">
        <v>-2.7</v>
      </c>
      <c r="F25" s="15">
        <f t="shared" si="1"/>
        <v>0.01433700555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5">
        <v>-2.6</v>
      </c>
      <c r="F26" s="15">
        <f t="shared" si="1"/>
        <v>0.01775002028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5">
        <v>-2.5</v>
      </c>
      <c r="F27" s="15">
        <f t="shared" si="1"/>
        <v>0.02187563937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5">
        <v>-2.4</v>
      </c>
      <c r="F28" s="15">
        <f t="shared" si="1"/>
        <v>0.02682973646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5">
        <v>-2.3</v>
      </c>
      <c r="F29" s="15">
        <f t="shared" si="1"/>
        <v>0.03273677147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5">
        <v>-2.2</v>
      </c>
      <c r="F30" s="15">
        <f t="shared" si="1"/>
        <v>0.0397271392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5">
        <v>-2.1</v>
      </c>
      <c r="F31" s="15">
        <f t="shared" si="1"/>
        <v>0.04793332669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5">
        <v>-2.0</v>
      </c>
      <c r="F32" s="15">
        <f t="shared" si="1"/>
        <v>0.0574847439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5">
        <v>-1.9</v>
      </c>
      <c r="F33" s="15">
        <f t="shared" si="1"/>
        <v>0.06850115744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5">
        <v>-1.8</v>
      </c>
      <c r="F34" s="15">
        <f t="shared" si="1"/>
        <v>0.08108475375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5">
        <v>-1.7</v>
      </c>
      <c r="F35" s="15">
        <f t="shared" si="1"/>
        <v>0.09531098654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5">
        <v>-1.6</v>
      </c>
      <c r="F36" s="15">
        <f t="shared" si="1"/>
        <v>0.1112185193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5">
        <v>-1.5</v>
      </c>
      <c r="F37" s="15">
        <f t="shared" si="1"/>
        <v>0.1287987493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5">
        <v>-1.4</v>
      </c>
      <c r="F38" s="15">
        <f t="shared" si="1"/>
        <v>0.1479855773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5">
        <v>-1.3</v>
      </c>
      <c r="F39" s="15">
        <f t="shared" si="1"/>
        <v>0.1686462502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5">
        <v>-1.2</v>
      </c>
      <c r="F40" s="15">
        <f t="shared" si="1"/>
        <v>0.190574222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5">
        <v>-1.1</v>
      </c>
      <c r="F41" s="15">
        <f t="shared" si="1"/>
        <v>0.2134850275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5">
        <v>-1.0</v>
      </c>
      <c r="F42" s="15">
        <f t="shared" si="1"/>
        <v>0.2370161199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5">
        <v>-0.9</v>
      </c>
      <c r="F43" s="15">
        <f t="shared" si="1"/>
        <v>0.2607314616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5">
        <v>-0.8</v>
      </c>
      <c r="F44" s="15">
        <f t="shared" si="1"/>
        <v>0.2841313789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5">
        <v>-0.7</v>
      </c>
      <c r="F45" s="15">
        <f t="shared" si="1"/>
        <v>0.3066678007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5">
        <v>-0.6</v>
      </c>
      <c r="F46" s="15">
        <f t="shared" si="1"/>
        <v>0.3277645223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5">
        <v>-0.5</v>
      </c>
      <c r="F47" s="15">
        <f t="shared" si="1"/>
        <v>0.3468416199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5">
        <v>-0.4</v>
      </c>
      <c r="F48" s="15">
        <f t="shared" si="1"/>
        <v>0.3633426407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5">
        <v>-0.3</v>
      </c>
      <c r="F49" s="15">
        <f t="shared" si="1"/>
        <v>0.3767627799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5">
        <v>-0.2</v>
      </c>
      <c r="F50" s="15">
        <f t="shared" si="1"/>
        <v>0.3866759855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5">
        <v>-0.1</v>
      </c>
      <c r="F51" s="15">
        <f t="shared" si="1"/>
        <v>0.392758861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5">
        <v>0.0</v>
      </c>
      <c r="F52" s="15">
        <f t="shared" si="1"/>
        <v>0.3948093882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5">
        <v>0.1</v>
      </c>
      <c r="F53" s="15">
        <f t="shared" si="1"/>
        <v>0.392758861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5">
        <v>0.2</v>
      </c>
      <c r="F54" s="15">
        <f t="shared" si="1"/>
        <v>0.3866759855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5">
        <v>0.3</v>
      </c>
      <c r="F55" s="15">
        <f t="shared" si="1"/>
        <v>0.3767627799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5">
        <v>0.4</v>
      </c>
      <c r="F56" s="15">
        <f t="shared" si="1"/>
        <v>0.3633426407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5">
        <v>0.5</v>
      </c>
      <c r="F57" s="15">
        <f t="shared" si="1"/>
        <v>0.3468416199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5">
        <v>0.6</v>
      </c>
      <c r="F58" s="15">
        <f t="shared" si="1"/>
        <v>0.3277645223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5">
        <v>0.7</v>
      </c>
      <c r="F59" s="15">
        <f t="shared" si="1"/>
        <v>0.3066678007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5">
        <v>0.8</v>
      </c>
      <c r="F60" s="15">
        <f t="shared" si="1"/>
        <v>0.2841313789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5">
        <v>0.9</v>
      </c>
      <c r="F61" s="15">
        <f t="shared" si="1"/>
        <v>0.2607314616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5">
        <v>1.0</v>
      </c>
      <c r="F62" s="15">
        <f t="shared" si="1"/>
        <v>0.2370161199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5">
        <v>1.1</v>
      </c>
      <c r="F63" s="15">
        <f t="shared" si="1"/>
        <v>0.2134850275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5">
        <v>1.2</v>
      </c>
      <c r="F64" s="15">
        <f t="shared" si="1"/>
        <v>0.190574222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5">
        <v>1.3</v>
      </c>
      <c r="F65" s="15">
        <f t="shared" si="1"/>
        <v>0.1686462502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5">
        <v>1.4</v>
      </c>
      <c r="F66" s="15">
        <f t="shared" si="1"/>
        <v>0.1479855773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5">
        <v>1.5</v>
      </c>
      <c r="F67" s="15">
        <f t="shared" si="1"/>
        <v>0.1287987493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5">
        <v>1.6</v>
      </c>
      <c r="F68" s="15">
        <f t="shared" si="1"/>
        <v>0.1112185193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5">
        <v>1.7</v>
      </c>
      <c r="F69" s="15">
        <f t="shared" si="1"/>
        <v>0.09531098654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5">
        <v>1.8</v>
      </c>
      <c r="F70" s="15">
        <f t="shared" si="1"/>
        <v>0.08108475375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5">
        <v>1.9</v>
      </c>
      <c r="F71" s="15">
        <f t="shared" si="1"/>
        <v>0.06850115744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5">
        <v>2.0</v>
      </c>
      <c r="F72" s="15">
        <f t="shared" si="1"/>
        <v>0.0574847439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5">
        <v>2.1</v>
      </c>
      <c r="F73" s="15">
        <f t="shared" si="1"/>
        <v>0.04793332669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5">
        <v>2.2</v>
      </c>
      <c r="F74" s="15">
        <f t="shared" si="1"/>
        <v>0.0397271392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5">
        <v>2.3</v>
      </c>
      <c r="F75" s="15">
        <f t="shared" si="1"/>
        <v>0.03273677147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5">
        <v>2.4</v>
      </c>
      <c r="F76" s="15">
        <f t="shared" si="1"/>
        <v>0.02682973646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5">
        <v>2.5</v>
      </c>
      <c r="F77" s="15">
        <f t="shared" si="1"/>
        <v>0.02187563937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5">
        <v>2.6</v>
      </c>
      <c r="F78" s="15">
        <f t="shared" si="1"/>
        <v>0.01775002028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5">
        <v>2.7</v>
      </c>
      <c r="F79" s="15">
        <f t="shared" si="1"/>
        <v>0.01433700555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5">
        <v>2.8</v>
      </c>
      <c r="F80" s="15">
        <f t="shared" si="1"/>
        <v>0.01153094111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5">
        <v>2.9</v>
      </c>
      <c r="F81" s="15">
        <f t="shared" si="1"/>
        <v>0.00923719485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5">
        <v>3.0</v>
      </c>
      <c r="F82" s="15">
        <f t="shared" si="1"/>
        <v>0.00737231264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5">
        <v>3.1</v>
      </c>
      <c r="F83" s="15">
        <f t="shared" si="1"/>
        <v>0.005863697894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5">
        <v>3.2</v>
      </c>
      <c r="F84" s="15">
        <f t="shared" si="1"/>
        <v>0.004648962495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5">
        <v>3.3</v>
      </c>
      <c r="F85" s="15">
        <f t="shared" si="1"/>
        <v>0.003675072191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5">
        <v>3.4</v>
      </c>
      <c r="F86" s="15">
        <f t="shared" si="1"/>
        <v>0.002897384209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5">
        <v>3.5</v>
      </c>
      <c r="F87" s="15">
        <f t="shared" si="1"/>
        <v>0.002278651225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5">
        <v>3.6</v>
      </c>
      <c r="F88" s="15">
        <f t="shared" si="1"/>
        <v>0.001788045067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5">
        <v>3.7</v>
      </c>
      <c r="F89" s="15">
        <f t="shared" si="1"/>
        <v>0.001400236114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5">
        <v>3.8</v>
      </c>
      <c r="F90" s="15">
        <f t="shared" si="1"/>
        <v>0.001094550378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5">
        <v>3.9</v>
      </c>
      <c r="F91" s="15">
        <f t="shared" si="1"/>
        <v>0.0008542155321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5">
        <v>4.0</v>
      </c>
      <c r="F92" s="15">
        <f t="shared" si="1"/>
        <v>0.0006656993012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5">
        <v>4.1</v>
      </c>
      <c r="F93" s="15">
        <f t="shared" si="1"/>
        <v>0.0005181381355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5">
        <v>4.2</v>
      </c>
      <c r="F94" s="15">
        <f t="shared" si="1"/>
        <v>0.0004028505697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5">
        <v>4.3</v>
      </c>
      <c r="F95" s="15">
        <f t="shared" si="1"/>
        <v>0.000312927589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5">
        <v>4.4</v>
      </c>
      <c r="F96" s="15">
        <f t="shared" si="1"/>
        <v>0.0002428913639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5">
        <v>4.5</v>
      </c>
      <c r="F97" s="15">
        <f t="shared" si="1"/>
        <v>0.0001884135163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5">
        <v>4.6</v>
      </c>
      <c r="F98" s="15">
        <f t="shared" si="1"/>
        <v>0.0001460843952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5">
        <v>4.7</v>
      </c>
      <c r="F99" s="15">
        <f t="shared" si="1"/>
        <v>0.0001132254723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5">
        <v>4.8</v>
      </c>
      <c r="F100" s="15">
        <f t="shared" si="1"/>
        <v>0.00008773776745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5">
        <v>4.9</v>
      </c>
      <c r="F101" s="15">
        <f t="shared" si="1"/>
        <v>0.00006798007948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5">
        <v>5.0</v>
      </c>
      <c r="F102" s="15">
        <f t="shared" si="1"/>
        <v>0.00005267165836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2">
    <mergeCell ref="P1:U6"/>
    <mergeCell ref="A20:B2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4" width="17.71"/>
    <col customWidth="1" min="5" max="5" width="8.71"/>
    <col customWidth="1" min="6" max="7" width="9.14"/>
    <col customWidth="1" min="8" max="26" width="8.71"/>
  </cols>
  <sheetData>
    <row r="1">
      <c r="A1" s="1" t="s">
        <v>193</v>
      </c>
      <c r="B1" s="1" t="s">
        <v>194</v>
      </c>
      <c r="C1" s="1" t="s">
        <v>195</v>
      </c>
      <c r="D1" s="1" t="s">
        <v>196</v>
      </c>
      <c r="F1" s="38" t="s">
        <v>147</v>
      </c>
      <c r="G1" s="3" t="s">
        <v>148</v>
      </c>
      <c r="R1" s="28" t="s">
        <v>62</v>
      </c>
      <c r="S1" s="29"/>
      <c r="T1" s="29"/>
      <c r="U1" s="29"/>
      <c r="V1" s="29"/>
      <c r="W1" s="30"/>
    </row>
    <row r="2">
      <c r="A2" s="2" t="s">
        <v>197</v>
      </c>
      <c r="B2" s="2">
        <v>35.0</v>
      </c>
      <c r="C2" s="2">
        <v>30.0</v>
      </c>
      <c r="D2" s="77">
        <f t="shared" ref="D2:D8" si="1">((B2-C2)^2)/C2</f>
        <v>0.8333333333</v>
      </c>
      <c r="F2" s="97">
        <v>1.0</v>
      </c>
      <c r="G2" s="77">
        <f t="shared" ref="G2:G51" si="2">_xlfn.CHISQ.DIST(F2,6,FALSE)</f>
        <v>0.03790816623</v>
      </c>
      <c r="R2" s="31"/>
      <c r="W2" s="32"/>
    </row>
    <row r="3">
      <c r="A3" s="2" t="s">
        <v>198</v>
      </c>
      <c r="B3" s="2">
        <v>24.0</v>
      </c>
      <c r="C3" s="2">
        <v>30.0</v>
      </c>
      <c r="D3" s="77">
        <f t="shared" si="1"/>
        <v>1.2</v>
      </c>
      <c r="F3" s="97">
        <v>1.5</v>
      </c>
      <c r="G3" s="77">
        <f t="shared" si="2"/>
        <v>0.06642654648</v>
      </c>
      <c r="R3" s="31"/>
      <c r="W3" s="32"/>
    </row>
    <row r="4">
      <c r="A4" s="2" t="s">
        <v>199</v>
      </c>
      <c r="B4" s="2">
        <v>27.0</v>
      </c>
      <c r="C4" s="2">
        <v>30.0</v>
      </c>
      <c r="D4" s="77">
        <f t="shared" si="1"/>
        <v>0.3</v>
      </c>
      <c r="F4" s="97">
        <v>2.0</v>
      </c>
      <c r="G4" s="77">
        <f t="shared" si="2"/>
        <v>0.09196986029</v>
      </c>
      <c r="R4" s="31"/>
      <c r="W4" s="32"/>
    </row>
    <row r="5">
      <c r="A5" s="2" t="s">
        <v>200</v>
      </c>
      <c r="B5" s="2">
        <v>32.0</v>
      </c>
      <c r="C5" s="2">
        <v>30.0</v>
      </c>
      <c r="D5" s="77">
        <f t="shared" si="1"/>
        <v>0.1333333333</v>
      </c>
      <c r="F5" s="97">
        <v>2.5</v>
      </c>
      <c r="G5" s="77">
        <f t="shared" si="2"/>
        <v>0.1119159363</v>
      </c>
      <c r="R5" s="31"/>
      <c r="W5" s="32"/>
    </row>
    <row r="6">
      <c r="A6" s="2" t="s">
        <v>147</v>
      </c>
      <c r="B6" s="2">
        <v>25.0</v>
      </c>
      <c r="C6" s="2">
        <v>30.0</v>
      </c>
      <c r="D6" s="77">
        <f t="shared" si="1"/>
        <v>0.8333333333</v>
      </c>
      <c r="F6" s="97">
        <v>3.0</v>
      </c>
      <c r="G6" s="77">
        <f t="shared" si="2"/>
        <v>0.1255107151</v>
      </c>
      <c r="R6" s="40"/>
      <c r="S6" s="41"/>
      <c r="T6" s="41"/>
      <c r="U6" s="41"/>
      <c r="V6" s="41"/>
      <c r="W6" s="42"/>
    </row>
    <row r="7">
      <c r="A7" s="2" t="s">
        <v>201</v>
      </c>
      <c r="B7" s="2">
        <v>36.0</v>
      </c>
      <c r="C7" s="2">
        <v>30.0</v>
      </c>
      <c r="D7" s="77">
        <f t="shared" si="1"/>
        <v>1.2</v>
      </c>
      <c r="F7" s="97">
        <v>3.5</v>
      </c>
      <c r="G7" s="77">
        <f t="shared" si="2"/>
        <v>0.1330456755</v>
      </c>
    </row>
    <row r="8">
      <c r="A8" s="2" t="s">
        <v>202</v>
      </c>
      <c r="B8" s="2">
        <v>31.0</v>
      </c>
      <c r="C8" s="2">
        <v>30.0</v>
      </c>
      <c r="D8" s="77">
        <f t="shared" si="1"/>
        <v>0.03333333333</v>
      </c>
      <c r="F8" s="97">
        <v>4.0</v>
      </c>
      <c r="G8" s="77">
        <f t="shared" si="2"/>
        <v>0.1353352832</v>
      </c>
    </row>
    <row r="9">
      <c r="A9" s="107" t="s">
        <v>203</v>
      </c>
      <c r="B9" s="26"/>
      <c r="C9" s="27"/>
      <c r="D9" s="108">
        <f>+SUM(D2:D8)</f>
        <v>4.533333333</v>
      </c>
      <c r="F9" s="97">
        <v>4.5</v>
      </c>
      <c r="G9" s="77">
        <f t="shared" si="2"/>
        <v>0.1333958936</v>
      </c>
    </row>
    <row r="10">
      <c r="A10" s="109" t="s">
        <v>76</v>
      </c>
      <c r="B10" s="26"/>
      <c r="C10" s="27"/>
      <c r="D10" s="108">
        <f>_xlfn.CHISQ.DIST.RT(D9,6)</f>
        <v>0.6048969327</v>
      </c>
      <c r="F10" s="97">
        <v>5.0</v>
      </c>
      <c r="G10" s="77">
        <f t="shared" si="2"/>
        <v>0.1282578103</v>
      </c>
    </row>
    <row r="11">
      <c r="F11" s="97">
        <v>5.5</v>
      </c>
      <c r="G11" s="77">
        <f t="shared" si="2"/>
        <v>0.1208636126</v>
      </c>
    </row>
    <row r="12">
      <c r="A12" s="46" t="s">
        <v>79</v>
      </c>
      <c r="B12" s="45" t="s">
        <v>204</v>
      </c>
      <c r="C12" s="19"/>
      <c r="D12" s="19"/>
      <c r="F12" s="97">
        <v>6.0</v>
      </c>
      <c r="G12" s="77">
        <f t="shared" si="2"/>
        <v>0.1120209038</v>
      </c>
    </row>
    <row r="13">
      <c r="A13" s="46" t="s">
        <v>81</v>
      </c>
      <c r="B13" s="45" t="s">
        <v>205</v>
      </c>
      <c r="C13" s="19"/>
      <c r="D13" s="19"/>
      <c r="F13" s="97">
        <v>6.5</v>
      </c>
      <c r="G13" s="77">
        <f t="shared" si="2"/>
        <v>0.1023881426</v>
      </c>
    </row>
    <row r="14">
      <c r="A14" s="19"/>
      <c r="B14" s="8"/>
      <c r="C14" s="19"/>
      <c r="D14" s="19"/>
      <c r="F14" s="97">
        <v>7.0</v>
      </c>
      <c r="G14" s="77">
        <f t="shared" si="2"/>
        <v>0.09247948673</v>
      </c>
    </row>
    <row r="15">
      <c r="A15" s="19"/>
      <c r="B15" s="8"/>
      <c r="C15" s="19"/>
      <c r="D15" s="19"/>
      <c r="F15" s="97">
        <v>7.5</v>
      </c>
      <c r="G15" s="77">
        <f t="shared" si="2"/>
        <v>0.08267957528</v>
      </c>
    </row>
    <row r="16">
      <c r="A16" s="110" t="s">
        <v>96</v>
      </c>
      <c r="B16" s="27"/>
      <c r="C16" s="64">
        <v>0.05</v>
      </c>
      <c r="D16" s="19"/>
      <c r="F16" s="97">
        <v>8.0</v>
      </c>
      <c r="G16" s="77">
        <f t="shared" si="2"/>
        <v>0.07326255555</v>
      </c>
    </row>
    <row r="17">
      <c r="A17" s="19"/>
      <c r="B17" s="10"/>
      <c r="C17" s="10"/>
      <c r="D17" s="19"/>
      <c r="F17" s="97">
        <v>8.5</v>
      </c>
      <c r="G17" s="77">
        <f t="shared" si="2"/>
        <v>0.06441193125</v>
      </c>
    </row>
    <row r="18">
      <c r="A18" s="111" t="s">
        <v>206</v>
      </c>
      <c r="B18" s="27"/>
      <c r="C18" s="66">
        <f>_xlfn.CHISQ.INV.RT(C16,6)</f>
        <v>12.59158724</v>
      </c>
      <c r="D18" s="19"/>
      <c r="F18" s="97">
        <v>9.0</v>
      </c>
      <c r="G18" s="77">
        <f t="shared" si="2"/>
        <v>0.05623929497</v>
      </c>
    </row>
    <row r="19">
      <c r="A19" s="19"/>
      <c r="B19" s="19"/>
      <c r="C19" s="19"/>
      <c r="D19" s="19"/>
      <c r="F19" s="97">
        <v>9.5</v>
      </c>
      <c r="G19" s="77">
        <f t="shared" si="2"/>
        <v>0.04880096826</v>
      </c>
    </row>
    <row r="20">
      <c r="A20" s="53" t="s">
        <v>207</v>
      </c>
      <c r="B20" s="29"/>
      <c r="C20" s="30"/>
      <c r="F20" s="97">
        <v>10.0</v>
      </c>
      <c r="G20" s="77">
        <f t="shared" si="2"/>
        <v>0.04211216874</v>
      </c>
    </row>
    <row r="21" ht="15.0" customHeight="1">
      <c r="A21" s="31"/>
      <c r="C21" s="32"/>
      <c r="D21" s="112"/>
      <c r="F21" s="97">
        <v>10.5</v>
      </c>
      <c r="G21" s="77">
        <f t="shared" si="2"/>
        <v>0.03615868147</v>
      </c>
    </row>
    <row r="22" ht="15.0" customHeight="1">
      <c r="A22" s="31"/>
      <c r="C22" s="32"/>
      <c r="D22" s="112"/>
      <c r="F22" s="97">
        <v>11.0</v>
      </c>
      <c r="G22" s="77">
        <f t="shared" si="2"/>
        <v>0.030906209</v>
      </c>
    </row>
    <row r="23" ht="15.75" customHeight="1">
      <c r="A23" s="40"/>
      <c r="B23" s="41"/>
      <c r="C23" s="42"/>
      <c r="D23" s="112"/>
      <c r="F23" s="97">
        <v>11.5</v>
      </c>
      <c r="G23" s="77">
        <f t="shared" si="2"/>
        <v>0.02630767252</v>
      </c>
    </row>
    <row r="24" ht="15.75" customHeight="1">
      <c r="A24" s="19"/>
      <c r="B24" s="19"/>
      <c r="C24" s="19"/>
      <c r="D24" s="112"/>
      <c r="F24" s="97">
        <v>12.0</v>
      </c>
      <c r="G24" s="77">
        <f t="shared" si="2"/>
        <v>0.02230876959</v>
      </c>
    </row>
    <row r="25" ht="15.75" customHeight="1">
      <c r="D25" s="112"/>
      <c r="F25" s="97">
        <v>12.5</v>
      </c>
      <c r="G25" s="77">
        <f t="shared" si="2"/>
        <v>0.01885209117</v>
      </c>
    </row>
    <row r="26" ht="15.75" customHeight="1">
      <c r="A26" s="113" t="s">
        <v>62</v>
      </c>
      <c r="B26" s="29"/>
      <c r="C26" s="30"/>
      <c r="F26" s="97">
        <v>13.0</v>
      </c>
      <c r="G26" s="77">
        <f t="shared" si="2"/>
        <v>0.01588007648</v>
      </c>
    </row>
    <row r="27" ht="15.75" customHeight="1">
      <c r="A27" s="31"/>
      <c r="C27" s="32"/>
      <c r="F27" s="97">
        <v>13.5</v>
      </c>
      <c r="G27" s="77">
        <f t="shared" si="2"/>
        <v>0.01333705068</v>
      </c>
    </row>
    <row r="28" ht="15.75" customHeight="1">
      <c r="A28" s="31"/>
      <c r="C28" s="32"/>
      <c r="F28" s="97">
        <v>14.0</v>
      </c>
      <c r="G28" s="77">
        <f t="shared" si="2"/>
        <v>0.01117055408</v>
      </c>
    </row>
    <row r="29" ht="15.75" customHeight="1">
      <c r="A29" s="31"/>
      <c r="C29" s="32"/>
      <c r="F29" s="97">
        <v>14.5</v>
      </c>
      <c r="G29" s="77">
        <f t="shared" si="2"/>
        <v>0.009332135328</v>
      </c>
    </row>
    <row r="30" ht="15.75" customHeight="1">
      <c r="A30" s="31"/>
      <c r="C30" s="32"/>
      <c r="F30" s="97">
        <v>15.0</v>
      </c>
      <c r="G30" s="77">
        <f t="shared" si="2"/>
        <v>0.007777748955</v>
      </c>
    </row>
    <row r="31" ht="15.75" customHeight="1">
      <c r="A31" s="40"/>
      <c r="B31" s="41"/>
      <c r="C31" s="42"/>
      <c r="F31" s="97">
        <v>15.5</v>
      </c>
      <c r="G31" s="77">
        <f t="shared" si="2"/>
        <v>0.006467868461</v>
      </c>
    </row>
    <row r="32" ht="15.75" customHeight="1">
      <c r="F32" s="97">
        <v>16.0</v>
      </c>
      <c r="G32" s="77">
        <f t="shared" si="2"/>
        <v>0.005367402046</v>
      </c>
    </row>
    <row r="33" ht="15.75" customHeight="1">
      <c r="F33" s="97">
        <v>16.5</v>
      </c>
      <c r="G33" s="77">
        <f t="shared" si="2"/>
        <v>0.004445477639</v>
      </c>
    </row>
    <row r="34" ht="15.75" customHeight="1">
      <c r="F34" s="97">
        <v>17.0</v>
      </c>
      <c r="G34" s="77">
        <f t="shared" si="2"/>
        <v>0.003675147415</v>
      </c>
    </row>
    <row r="35" ht="15.75" customHeight="1">
      <c r="F35" s="97">
        <v>17.5</v>
      </c>
      <c r="G35" s="77">
        <f t="shared" si="2"/>
        <v>0.003033048801</v>
      </c>
    </row>
    <row r="36" ht="15.75" customHeight="1">
      <c r="F36" s="97">
        <v>18.0</v>
      </c>
      <c r="G36" s="77">
        <f t="shared" si="2"/>
        <v>0.002499048533</v>
      </c>
    </row>
    <row r="37" ht="15.75" customHeight="1">
      <c r="F37" s="97">
        <v>18.5</v>
      </c>
      <c r="G37" s="77">
        <f t="shared" si="2"/>
        <v>0.002055888307</v>
      </c>
    </row>
    <row r="38" ht="15.75" customHeight="1">
      <c r="F38" s="97">
        <v>19.0</v>
      </c>
      <c r="G38" s="77">
        <f t="shared" si="2"/>
        <v>0.001688844412</v>
      </c>
    </row>
    <row r="39" ht="15.75" customHeight="1">
      <c r="F39" s="97">
        <v>19.5</v>
      </c>
      <c r="G39" s="77">
        <f t="shared" si="2"/>
        <v>0.001385409118</v>
      </c>
    </row>
    <row r="40" ht="15.75" customHeight="1">
      <c r="F40" s="97">
        <v>20.0</v>
      </c>
      <c r="G40" s="77">
        <f t="shared" si="2"/>
        <v>0.001134998244</v>
      </c>
    </row>
    <row r="41" ht="15.75" customHeight="1">
      <c r="F41" s="97">
        <v>20.5</v>
      </c>
      <c r="G41" s="77">
        <f t="shared" si="2"/>
        <v>0.0009286868583</v>
      </c>
    </row>
    <row r="42" ht="15.75" customHeight="1">
      <c r="F42" s="97">
        <v>21.0</v>
      </c>
      <c r="G42" s="77">
        <f t="shared" si="2"/>
        <v>0.0007589733852</v>
      </c>
    </row>
    <row r="43" ht="15.75" customHeight="1">
      <c r="F43" s="97">
        <v>21.5</v>
      </c>
      <c r="G43" s="77">
        <f t="shared" si="2"/>
        <v>0.0006195712496</v>
      </c>
    </row>
    <row r="44" ht="15.75" customHeight="1">
      <c r="F44" s="97">
        <v>22.0</v>
      </c>
      <c r="G44" s="77">
        <f t="shared" si="2"/>
        <v>0.0005052264489</v>
      </c>
    </row>
    <row r="45" ht="15.75" customHeight="1">
      <c r="F45" s="97">
        <v>22.5</v>
      </c>
      <c r="G45" s="77">
        <f t="shared" si="2"/>
        <v>0.0004115590273</v>
      </c>
    </row>
    <row r="46" ht="15.75" customHeight="1">
      <c r="F46" s="97">
        <v>23.0</v>
      </c>
      <c r="G46" s="77">
        <f t="shared" si="2"/>
        <v>0.0003349262196</v>
      </c>
    </row>
    <row r="47" ht="15.75" customHeight="1">
      <c r="F47" s="97">
        <v>23.5</v>
      </c>
      <c r="G47" s="77">
        <f t="shared" si="2"/>
        <v>0.0002723049772</v>
      </c>
    </row>
    <row r="48" ht="15.75" customHeight="1">
      <c r="F48" s="97">
        <v>24.0</v>
      </c>
      <c r="G48" s="77">
        <f t="shared" si="2"/>
        <v>0.0002211916447</v>
      </c>
    </row>
    <row r="49" ht="15.75" customHeight="1">
      <c r="F49" s="97">
        <v>24.5</v>
      </c>
      <c r="G49" s="77">
        <f t="shared" si="2"/>
        <v>0.0001795166697</v>
      </c>
    </row>
    <row r="50" ht="15.75" customHeight="1">
      <c r="F50" s="97">
        <v>25.0</v>
      </c>
      <c r="G50" s="77">
        <f t="shared" si="2"/>
        <v>0.0001455723895</v>
      </c>
    </row>
    <row r="51" ht="15.75" customHeight="1">
      <c r="F51" s="97">
        <v>25.5</v>
      </c>
      <c r="G51" s="77">
        <f t="shared" si="2"/>
        <v>0.0001179521154</v>
      </c>
    </row>
    <row r="52" ht="15.75" customHeight="1">
      <c r="F52" s="10"/>
      <c r="G52" s="8"/>
    </row>
    <row r="53" ht="15.75" customHeight="1">
      <c r="F53" s="10"/>
      <c r="G53" s="8"/>
    </row>
    <row r="54" ht="15.75" customHeight="1">
      <c r="F54" s="10"/>
      <c r="G54" s="8"/>
    </row>
    <row r="55" ht="15.75" customHeight="1">
      <c r="F55" s="10"/>
      <c r="G55" s="8"/>
    </row>
    <row r="56" ht="15.75" customHeight="1">
      <c r="F56" s="10"/>
      <c r="G56" s="8"/>
    </row>
    <row r="57" ht="15.75" customHeight="1">
      <c r="F57" s="10"/>
      <c r="G57" s="8"/>
    </row>
    <row r="58" ht="15.75" customHeight="1">
      <c r="F58" s="10"/>
      <c r="G58" s="8"/>
    </row>
    <row r="59" ht="15.75" customHeight="1">
      <c r="F59" s="10"/>
      <c r="G59" s="8"/>
    </row>
    <row r="60" ht="15.75" customHeight="1">
      <c r="F60" s="10"/>
      <c r="G60" s="8"/>
    </row>
    <row r="61" ht="15.75" customHeight="1">
      <c r="F61" s="10"/>
      <c r="G61" s="8"/>
    </row>
    <row r="62" ht="15.75" customHeight="1">
      <c r="F62" s="10"/>
      <c r="G62" s="8"/>
    </row>
    <row r="63" ht="15.75" customHeight="1">
      <c r="F63" s="10"/>
      <c r="G63" s="8"/>
    </row>
    <row r="64" ht="15.75" customHeight="1">
      <c r="F64" s="10"/>
      <c r="G64" s="8"/>
    </row>
    <row r="65" ht="15.75" customHeight="1">
      <c r="F65" s="10"/>
      <c r="G65" s="8"/>
    </row>
    <row r="66" ht="15.75" customHeight="1">
      <c r="F66" s="10"/>
      <c r="G66" s="8"/>
    </row>
    <row r="67" ht="15.75" customHeight="1">
      <c r="F67" s="10"/>
      <c r="G67" s="8"/>
    </row>
    <row r="68" ht="15.75" customHeight="1">
      <c r="F68" s="10"/>
      <c r="G68" s="8"/>
    </row>
    <row r="69" ht="15.75" customHeight="1">
      <c r="F69" s="10"/>
      <c r="G69" s="8"/>
    </row>
    <row r="70" ht="15.75" customHeight="1">
      <c r="F70" s="10"/>
      <c r="G70" s="8"/>
    </row>
    <row r="71" ht="15.75" customHeight="1">
      <c r="F71" s="10"/>
      <c r="G71" s="8"/>
    </row>
    <row r="72" ht="15.75" customHeight="1">
      <c r="F72" s="10"/>
      <c r="G72" s="8"/>
    </row>
    <row r="73" ht="15.75" customHeight="1">
      <c r="F73" s="10"/>
      <c r="G73" s="8"/>
    </row>
    <row r="74" ht="15.75" customHeight="1">
      <c r="F74" s="10"/>
      <c r="G74" s="8"/>
    </row>
    <row r="75" ht="15.75" customHeight="1">
      <c r="F75" s="10"/>
      <c r="G75" s="8"/>
    </row>
    <row r="76" ht="15.75" customHeight="1">
      <c r="F76" s="10"/>
      <c r="G76" s="8"/>
    </row>
    <row r="77" ht="15.75" customHeight="1">
      <c r="F77" s="10"/>
      <c r="G77" s="8"/>
    </row>
    <row r="78" ht="15.75" customHeight="1">
      <c r="F78" s="10"/>
      <c r="G78" s="8"/>
    </row>
    <row r="79" ht="15.75" customHeight="1">
      <c r="F79" s="10"/>
      <c r="G79" s="8"/>
    </row>
    <row r="80" ht="15.75" customHeight="1">
      <c r="F80" s="10"/>
      <c r="G80" s="8"/>
    </row>
    <row r="81" ht="15.75" customHeight="1">
      <c r="F81" s="10"/>
      <c r="G81" s="8"/>
    </row>
    <row r="82" ht="15.75" customHeight="1">
      <c r="F82" s="10"/>
      <c r="G82" s="8"/>
    </row>
    <row r="83" ht="15.75" customHeight="1">
      <c r="F83" s="10"/>
      <c r="G83" s="8"/>
    </row>
    <row r="84" ht="15.75" customHeight="1">
      <c r="F84" s="10"/>
      <c r="G84" s="8"/>
    </row>
    <row r="85" ht="15.75" customHeight="1">
      <c r="F85" s="10"/>
      <c r="G85" s="8"/>
    </row>
    <row r="86" ht="15.75" customHeight="1">
      <c r="F86" s="10"/>
      <c r="G86" s="8"/>
    </row>
    <row r="87" ht="15.75" customHeight="1">
      <c r="F87" s="10"/>
      <c r="G87" s="8"/>
    </row>
    <row r="88" ht="15.75" customHeight="1">
      <c r="F88" s="10"/>
      <c r="G88" s="8"/>
    </row>
    <row r="89" ht="15.75" customHeight="1">
      <c r="F89" s="10"/>
      <c r="G89" s="8"/>
    </row>
    <row r="90" ht="15.75" customHeight="1">
      <c r="F90" s="10"/>
      <c r="G90" s="8"/>
    </row>
    <row r="91" ht="15.75" customHeight="1">
      <c r="F91" s="10"/>
      <c r="G91" s="8"/>
    </row>
    <row r="92" ht="15.75" customHeight="1">
      <c r="F92" s="10"/>
      <c r="G92" s="8"/>
    </row>
    <row r="93" ht="15.75" customHeight="1">
      <c r="F93" s="10"/>
      <c r="G93" s="8"/>
    </row>
    <row r="94" ht="15.75" customHeight="1">
      <c r="F94" s="10"/>
      <c r="G94" s="8"/>
    </row>
    <row r="95" ht="15.75" customHeight="1">
      <c r="F95" s="10"/>
      <c r="G95" s="8"/>
    </row>
    <row r="96" ht="15.75" customHeight="1">
      <c r="F96" s="10"/>
      <c r="G96" s="8"/>
    </row>
    <row r="97" ht="15.75" customHeight="1">
      <c r="F97" s="10"/>
      <c r="G97" s="8"/>
    </row>
    <row r="98" ht="15.75" customHeight="1">
      <c r="F98" s="10"/>
      <c r="G98" s="8"/>
    </row>
    <row r="99" ht="15.75" customHeight="1">
      <c r="F99" s="10"/>
      <c r="G99" s="8"/>
    </row>
    <row r="100" ht="15.75" customHeight="1">
      <c r="F100" s="10"/>
      <c r="G100" s="8"/>
    </row>
    <row r="101" ht="15.75" customHeight="1">
      <c r="F101" s="10"/>
      <c r="G101" s="8"/>
    </row>
    <row r="102" ht="15.75" customHeight="1">
      <c r="F102" s="10"/>
      <c r="G102" s="8"/>
    </row>
    <row r="103" ht="15.75" customHeight="1">
      <c r="F103" s="10"/>
      <c r="G103" s="8"/>
    </row>
    <row r="104" ht="15.75" customHeight="1">
      <c r="F104" s="10"/>
      <c r="G104" s="8"/>
    </row>
    <row r="105" ht="15.75" customHeight="1">
      <c r="F105" s="10"/>
      <c r="G105" s="8"/>
    </row>
    <row r="106" ht="15.75" customHeight="1">
      <c r="F106" s="10"/>
      <c r="G106" s="8"/>
    </row>
    <row r="107" ht="15.75" customHeight="1">
      <c r="F107" s="10"/>
      <c r="G107" s="8"/>
    </row>
    <row r="108" ht="15.75" customHeight="1">
      <c r="F108" s="10"/>
      <c r="G108" s="8"/>
    </row>
    <row r="109" ht="15.75" customHeight="1">
      <c r="F109" s="10"/>
      <c r="G109" s="8"/>
    </row>
    <row r="110" ht="15.75" customHeight="1">
      <c r="F110" s="10"/>
      <c r="G110" s="8"/>
    </row>
    <row r="111" ht="15.75" customHeight="1">
      <c r="F111" s="10"/>
      <c r="G111" s="8"/>
    </row>
    <row r="112" ht="15.75" customHeight="1">
      <c r="F112" s="10"/>
      <c r="G112" s="8"/>
    </row>
    <row r="113" ht="15.75" customHeight="1">
      <c r="F113" s="10"/>
      <c r="G113" s="8"/>
    </row>
    <row r="114" ht="15.75" customHeight="1">
      <c r="F114" s="10"/>
      <c r="G114" s="8"/>
    </row>
    <row r="115" ht="15.75" customHeight="1">
      <c r="F115" s="10"/>
      <c r="G115" s="8"/>
    </row>
    <row r="116" ht="15.75" customHeight="1">
      <c r="F116" s="10"/>
      <c r="G116" s="8"/>
    </row>
    <row r="117" ht="15.75" customHeight="1">
      <c r="F117" s="10"/>
      <c r="G117" s="8"/>
    </row>
    <row r="118" ht="15.75" customHeight="1">
      <c r="F118" s="10"/>
      <c r="G118" s="8"/>
    </row>
    <row r="119" ht="15.75" customHeight="1">
      <c r="F119" s="10"/>
      <c r="G119" s="8"/>
    </row>
    <row r="120" ht="15.75" customHeight="1">
      <c r="F120" s="10"/>
      <c r="G120" s="8"/>
    </row>
    <row r="121" ht="15.75" customHeight="1">
      <c r="F121" s="10"/>
      <c r="G121" s="8"/>
    </row>
    <row r="122" ht="15.75" customHeight="1">
      <c r="F122" s="10"/>
      <c r="G122" s="8"/>
    </row>
    <row r="123" ht="15.75" customHeight="1">
      <c r="F123" s="10"/>
      <c r="G123" s="8"/>
    </row>
    <row r="124" ht="15.75" customHeight="1">
      <c r="F124" s="10"/>
      <c r="G124" s="8"/>
    </row>
    <row r="125" ht="15.75" customHeight="1">
      <c r="F125" s="10"/>
      <c r="G125" s="8"/>
    </row>
    <row r="126" ht="15.75" customHeight="1">
      <c r="F126" s="10"/>
      <c r="G126" s="8"/>
    </row>
    <row r="127" ht="15.75" customHeight="1">
      <c r="F127" s="10"/>
      <c r="G127" s="8"/>
    </row>
    <row r="128" ht="15.75" customHeight="1">
      <c r="F128" s="10"/>
      <c r="G128" s="8"/>
    </row>
    <row r="129" ht="15.75" customHeight="1">
      <c r="F129" s="10"/>
      <c r="G129" s="8"/>
    </row>
    <row r="130" ht="15.75" customHeight="1">
      <c r="F130" s="10"/>
      <c r="G130" s="8"/>
    </row>
    <row r="131" ht="15.75" customHeight="1">
      <c r="F131" s="10"/>
      <c r="G131" s="8"/>
    </row>
    <row r="132" ht="15.75" customHeight="1">
      <c r="F132" s="10"/>
      <c r="G132" s="8"/>
    </row>
    <row r="133" ht="15.75" customHeight="1">
      <c r="F133" s="10"/>
      <c r="G133" s="8"/>
    </row>
    <row r="134" ht="15.75" customHeight="1">
      <c r="F134" s="10"/>
      <c r="G134" s="8"/>
    </row>
    <row r="135" ht="15.75" customHeight="1">
      <c r="F135" s="10"/>
      <c r="G135" s="8"/>
    </row>
    <row r="136" ht="15.75" customHeight="1">
      <c r="F136" s="10"/>
      <c r="G136" s="8"/>
    </row>
    <row r="137" ht="15.75" customHeight="1">
      <c r="F137" s="10"/>
      <c r="G137" s="8"/>
    </row>
    <row r="138" ht="15.75" customHeight="1">
      <c r="F138" s="10"/>
      <c r="G138" s="8"/>
    </row>
    <row r="139" ht="15.75" customHeight="1">
      <c r="F139" s="10"/>
      <c r="G139" s="8"/>
    </row>
    <row r="140" ht="15.75" customHeight="1">
      <c r="F140" s="10"/>
      <c r="G140" s="8"/>
    </row>
    <row r="141" ht="15.75" customHeight="1">
      <c r="F141" s="10"/>
      <c r="G141" s="8"/>
    </row>
    <row r="142" ht="15.75" customHeight="1">
      <c r="F142" s="10"/>
      <c r="G142" s="8"/>
    </row>
    <row r="143" ht="15.75" customHeight="1">
      <c r="F143" s="10"/>
      <c r="G143" s="8"/>
    </row>
    <row r="144" ht="15.75" customHeight="1">
      <c r="F144" s="10"/>
      <c r="G144" s="8"/>
    </row>
    <row r="145" ht="15.75" customHeight="1">
      <c r="F145" s="10"/>
      <c r="G145" s="8"/>
    </row>
    <row r="146" ht="15.75" customHeight="1">
      <c r="F146" s="10"/>
      <c r="G146" s="8"/>
    </row>
    <row r="147" ht="15.75" customHeight="1">
      <c r="F147" s="10"/>
      <c r="G147" s="8"/>
    </row>
    <row r="148" ht="15.75" customHeight="1">
      <c r="F148" s="10"/>
      <c r="G148" s="8"/>
    </row>
    <row r="149" ht="15.75" customHeight="1">
      <c r="F149" s="10"/>
      <c r="G149" s="8"/>
    </row>
    <row r="150" ht="15.75" customHeight="1">
      <c r="F150" s="10"/>
      <c r="G150" s="8"/>
    </row>
    <row r="151" ht="15.75" customHeight="1">
      <c r="F151" s="10"/>
      <c r="G151" s="8"/>
    </row>
    <row r="152" ht="15.75" customHeight="1">
      <c r="F152" s="10"/>
      <c r="G152" s="8"/>
    </row>
    <row r="153" ht="15.75" customHeight="1">
      <c r="F153" s="10"/>
      <c r="G153" s="8"/>
    </row>
    <row r="154" ht="15.75" customHeight="1">
      <c r="F154" s="10"/>
      <c r="G154" s="8"/>
    </row>
    <row r="155" ht="15.75" customHeight="1">
      <c r="F155" s="10"/>
      <c r="G155" s="8"/>
    </row>
    <row r="156" ht="15.75" customHeight="1">
      <c r="F156" s="10"/>
      <c r="G156" s="8"/>
    </row>
    <row r="157" ht="15.75" customHeight="1">
      <c r="F157" s="10"/>
      <c r="G157" s="8"/>
    </row>
    <row r="158" ht="15.75" customHeight="1">
      <c r="F158" s="10"/>
      <c r="G158" s="8"/>
    </row>
    <row r="159" ht="15.75" customHeight="1">
      <c r="F159" s="10"/>
      <c r="G159" s="8"/>
    </row>
    <row r="160" ht="15.75" customHeight="1">
      <c r="F160" s="10"/>
      <c r="G160" s="8"/>
    </row>
    <row r="161" ht="15.75" customHeight="1">
      <c r="F161" s="10"/>
      <c r="G161" s="8"/>
    </row>
    <row r="162" ht="15.75" customHeight="1">
      <c r="F162" s="10"/>
      <c r="G162" s="8"/>
    </row>
    <row r="163" ht="15.75" customHeight="1">
      <c r="F163" s="10"/>
      <c r="G163" s="8"/>
    </row>
    <row r="164" ht="15.75" customHeight="1">
      <c r="F164" s="10"/>
      <c r="G164" s="8"/>
    </row>
    <row r="165" ht="15.75" customHeight="1">
      <c r="F165" s="10"/>
      <c r="G165" s="8"/>
    </row>
    <row r="166" ht="15.75" customHeight="1">
      <c r="F166" s="10"/>
      <c r="G166" s="8"/>
    </row>
    <row r="167" ht="15.75" customHeight="1">
      <c r="F167" s="10"/>
      <c r="G167" s="8"/>
    </row>
    <row r="168" ht="15.75" customHeight="1">
      <c r="F168" s="10"/>
      <c r="G168" s="8"/>
    </row>
    <row r="169" ht="15.75" customHeight="1">
      <c r="F169" s="10"/>
      <c r="G169" s="8"/>
    </row>
    <row r="170" ht="15.75" customHeight="1">
      <c r="F170" s="10"/>
      <c r="G170" s="8"/>
    </row>
    <row r="171" ht="15.75" customHeight="1">
      <c r="F171" s="10"/>
      <c r="G171" s="8"/>
    </row>
    <row r="172" ht="15.75" customHeight="1">
      <c r="F172" s="10"/>
      <c r="G172" s="8"/>
    </row>
    <row r="173" ht="15.75" customHeight="1">
      <c r="F173" s="10"/>
      <c r="G173" s="8"/>
    </row>
    <row r="174" ht="15.75" customHeight="1">
      <c r="F174" s="10"/>
      <c r="G174" s="8"/>
    </row>
    <row r="175" ht="15.75" customHeight="1">
      <c r="F175" s="10"/>
      <c r="G175" s="8"/>
    </row>
    <row r="176" ht="15.75" customHeight="1">
      <c r="F176" s="10"/>
      <c r="G176" s="8"/>
    </row>
    <row r="177" ht="15.75" customHeight="1">
      <c r="F177" s="10"/>
      <c r="G177" s="8"/>
    </row>
    <row r="178" ht="15.75" customHeight="1">
      <c r="F178" s="10"/>
      <c r="G178" s="8"/>
    </row>
    <row r="179" ht="15.75" customHeight="1">
      <c r="F179" s="10"/>
      <c r="G179" s="8"/>
    </row>
    <row r="180" ht="15.75" customHeight="1">
      <c r="F180" s="10"/>
      <c r="G180" s="8"/>
    </row>
    <row r="181" ht="15.75" customHeight="1">
      <c r="F181" s="10"/>
      <c r="G181" s="8"/>
    </row>
    <row r="182" ht="15.75" customHeight="1">
      <c r="F182" s="10"/>
      <c r="G182" s="8"/>
    </row>
    <row r="183" ht="15.75" customHeight="1">
      <c r="F183" s="10"/>
      <c r="G183" s="8"/>
    </row>
    <row r="184" ht="15.75" customHeight="1">
      <c r="F184" s="10"/>
      <c r="G184" s="8"/>
    </row>
    <row r="185" ht="15.75" customHeight="1">
      <c r="F185" s="10"/>
      <c r="G185" s="8"/>
    </row>
    <row r="186" ht="15.75" customHeight="1">
      <c r="F186" s="10"/>
      <c r="G186" s="8"/>
    </row>
    <row r="187" ht="15.75" customHeight="1">
      <c r="F187" s="10"/>
      <c r="G187" s="8"/>
    </row>
    <row r="188" ht="15.75" customHeight="1">
      <c r="F188" s="10"/>
      <c r="G188" s="8"/>
    </row>
    <row r="189" ht="15.75" customHeight="1">
      <c r="F189" s="10"/>
      <c r="G189" s="8"/>
    </row>
    <row r="190" ht="15.75" customHeight="1">
      <c r="F190" s="10"/>
      <c r="G190" s="8"/>
    </row>
    <row r="191" ht="15.75" customHeight="1">
      <c r="F191" s="10"/>
      <c r="G191" s="8"/>
    </row>
    <row r="192" ht="15.75" customHeight="1">
      <c r="F192" s="10"/>
      <c r="G192" s="8"/>
    </row>
    <row r="193" ht="15.75" customHeight="1">
      <c r="F193" s="10"/>
      <c r="G193" s="8"/>
    </row>
    <row r="194" ht="15.75" customHeight="1">
      <c r="F194" s="10"/>
      <c r="G194" s="8"/>
    </row>
    <row r="195" ht="15.75" customHeight="1">
      <c r="F195" s="10"/>
      <c r="G195" s="8"/>
    </row>
    <row r="196" ht="15.75" customHeight="1">
      <c r="F196" s="10"/>
      <c r="G196" s="8"/>
    </row>
    <row r="197" ht="15.75" customHeight="1">
      <c r="F197" s="10"/>
      <c r="G197" s="8"/>
    </row>
    <row r="198" ht="15.75" customHeight="1">
      <c r="F198" s="10"/>
      <c r="G198" s="8"/>
    </row>
    <row r="199" ht="15.75" customHeight="1">
      <c r="F199" s="10"/>
      <c r="G199" s="8"/>
    </row>
    <row r="200" ht="15.75" customHeight="1">
      <c r="F200" s="10"/>
      <c r="G200" s="8"/>
    </row>
    <row r="201" ht="15.75" customHeight="1">
      <c r="F201" s="10"/>
      <c r="G201" s="8"/>
    </row>
    <row r="202" ht="15.75" customHeight="1">
      <c r="F202" s="10"/>
      <c r="G202" s="8"/>
    </row>
    <row r="203" ht="15.75" customHeight="1">
      <c r="F203" s="10"/>
      <c r="G203" s="8"/>
    </row>
    <row r="204" ht="15.75" customHeight="1">
      <c r="F204" s="10"/>
      <c r="G204" s="8"/>
    </row>
    <row r="205" ht="15.75" customHeight="1">
      <c r="F205" s="10"/>
      <c r="G205" s="8"/>
    </row>
    <row r="206" ht="15.75" customHeight="1">
      <c r="F206" s="10"/>
      <c r="G206" s="8"/>
    </row>
    <row r="207" ht="15.75" customHeight="1">
      <c r="F207" s="10"/>
      <c r="G207" s="8"/>
    </row>
    <row r="208" ht="15.75" customHeight="1">
      <c r="F208" s="10"/>
      <c r="G208" s="8"/>
    </row>
    <row r="209" ht="15.75" customHeight="1">
      <c r="F209" s="10"/>
      <c r="G209" s="8"/>
    </row>
    <row r="210" ht="15.75" customHeight="1">
      <c r="F210" s="10"/>
      <c r="G210" s="8"/>
    </row>
    <row r="211" ht="15.75" customHeight="1">
      <c r="F211" s="10"/>
      <c r="G211" s="8"/>
    </row>
    <row r="212" ht="15.75" customHeight="1">
      <c r="F212" s="10"/>
      <c r="G212" s="8"/>
    </row>
    <row r="213" ht="15.75" customHeight="1">
      <c r="F213" s="10"/>
      <c r="G213" s="8"/>
    </row>
    <row r="214" ht="15.75" customHeight="1">
      <c r="F214" s="10"/>
      <c r="G214" s="8"/>
    </row>
    <row r="215" ht="15.75" customHeight="1">
      <c r="F215" s="10"/>
      <c r="G215" s="8"/>
    </row>
    <row r="216" ht="15.75" customHeight="1">
      <c r="F216" s="10"/>
      <c r="G216" s="8"/>
    </row>
    <row r="217" ht="15.75" customHeight="1">
      <c r="F217" s="10"/>
      <c r="G217" s="8"/>
    </row>
    <row r="218" ht="15.75" customHeight="1">
      <c r="F218" s="10"/>
      <c r="G218" s="8"/>
    </row>
    <row r="219" ht="15.75" customHeight="1">
      <c r="F219" s="10"/>
      <c r="G219" s="8"/>
    </row>
    <row r="220" ht="15.75" customHeight="1">
      <c r="F220" s="10"/>
      <c r="G220" s="8"/>
    </row>
    <row r="221" ht="15.75" customHeight="1">
      <c r="F221" s="10"/>
      <c r="G221" s="8"/>
    </row>
    <row r="222" ht="15.75" customHeight="1">
      <c r="F222" s="10"/>
      <c r="G222" s="8"/>
    </row>
    <row r="223" ht="15.75" customHeight="1">
      <c r="F223" s="10"/>
      <c r="G223" s="8"/>
    </row>
    <row r="224" ht="15.75" customHeight="1">
      <c r="F224" s="10"/>
      <c r="G224" s="8"/>
    </row>
    <row r="225" ht="15.75" customHeight="1">
      <c r="F225" s="10"/>
      <c r="G225" s="8"/>
    </row>
    <row r="226" ht="15.75" customHeight="1">
      <c r="F226" s="10"/>
      <c r="G226" s="8"/>
    </row>
    <row r="227" ht="15.75" customHeight="1">
      <c r="F227" s="10"/>
      <c r="G227" s="8"/>
    </row>
    <row r="228" ht="15.75" customHeight="1">
      <c r="F228" s="10"/>
      <c r="G228" s="8"/>
    </row>
    <row r="229" ht="15.75" customHeight="1">
      <c r="F229" s="10"/>
      <c r="G229" s="8"/>
    </row>
    <row r="230" ht="15.75" customHeight="1">
      <c r="F230" s="10"/>
      <c r="G230" s="8"/>
    </row>
    <row r="231" ht="15.75" customHeight="1">
      <c r="F231" s="10"/>
      <c r="G231" s="8"/>
    </row>
    <row r="232" ht="15.75" customHeight="1">
      <c r="F232" s="10"/>
      <c r="G232" s="8"/>
    </row>
    <row r="233" ht="15.75" customHeight="1">
      <c r="F233" s="10"/>
      <c r="G233" s="8"/>
    </row>
    <row r="234" ht="15.75" customHeight="1">
      <c r="F234" s="10"/>
      <c r="G234" s="8"/>
    </row>
    <row r="235" ht="15.75" customHeight="1">
      <c r="F235" s="10"/>
      <c r="G235" s="8"/>
    </row>
    <row r="236" ht="15.75" customHeight="1">
      <c r="F236" s="10"/>
      <c r="G236" s="8"/>
    </row>
    <row r="237" ht="15.75" customHeight="1">
      <c r="F237" s="10"/>
      <c r="G237" s="8"/>
    </row>
    <row r="238" ht="15.75" customHeight="1">
      <c r="F238" s="10"/>
      <c r="G238" s="8"/>
    </row>
    <row r="239" ht="15.75" customHeight="1">
      <c r="F239" s="10"/>
      <c r="G239" s="8"/>
    </row>
    <row r="240" ht="15.75" customHeight="1">
      <c r="F240" s="10"/>
      <c r="G240" s="8"/>
    </row>
    <row r="241" ht="15.75" customHeight="1">
      <c r="F241" s="10"/>
      <c r="G241" s="8"/>
    </row>
    <row r="242" ht="15.75" customHeight="1">
      <c r="F242" s="10"/>
      <c r="G242" s="8"/>
    </row>
    <row r="243" ht="15.75" customHeight="1">
      <c r="F243" s="10"/>
      <c r="G243" s="8"/>
    </row>
    <row r="244" ht="15.75" customHeight="1">
      <c r="F244" s="10"/>
      <c r="G244" s="8"/>
    </row>
    <row r="245" ht="15.75" customHeight="1">
      <c r="F245" s="10"/>
      <c r="G245" s="8"/>
    </row>
    <row r="246" ht="15.75" customHeight="1">
      <c r="F246" s="10"/>
      <c r="G246" s="8"/>
    </row>
    <row r="247" ht="15.75" customHeight="1">
      <c r="F247" s="10"/>
      <c r="G247" s="8"/>
    </row>
    <row r="248" ht="15.75" customHeight="1">
      <c r="F248" s="10"/>
      <c r="G248" s="8"/>
    </row>
    <row r="249" ht="15.75" customHeight="1">
      <c r="F249" s="10"/>
      <c r="G249" s="8"/>
    </row>
    <row r="250" ht="15.75" customHeight="1">
      <c r="F250" s="10"/>
      <c r="G250" s="8"/>
    </row>
    <row r="251" ht="15.75" customHeight="1">
      <c r="F251" s="10"/>
      <c r="G251" s="8"/>
    </row>
    <row r="252" ht="15.75" customHeight="1">
      <c r="F252" s="10"/>
      <c r="G252" s="8"/>
    </row>
    <row r="253" ht="15.75" customHeight="1">
      <c r="F253" s="10"/>
      <c r="G253" s="8"/>
    </row>
    <row r="254" ht="15.75" customHeight="1">
      <c r="F254" s="10"/>
      <c r="G254" s="8"/>
    </row>
    <row r="255" ht="15.75" customHeight="1">
      <c r="F255" s="10"/>
      <c r="G255" s="8"/>
    </row>
    <row r="256" ht="15.75" customHeight="1">
      <c r="F256" s="10"/>
      <c r="G256" s="8"/>
    </row>
    <row r="257" ht="15.75" customHeight="1">
      <c r="F257" s="10"/>
      <c r="G257" s="8"/>
    </row>
    <row r="258" ht="15.75" customHeight="1">
      <c r="F258" s="10"/>
      <c r="G258" s="8"/>
    </row>
    <row r="259" ht="15.75" customHeight="1">
      <c r="F259" s="10"/>
      <c r="G259" s="8"/>
    </row>
    <row r="260" ht="15.75" customHeight="1">
      <c r="F260" s="10"/>
      <c r="G260" s="8"/>
    </row>
    <row r="261" ht="15.75" customHeight="1">
      <c r="F261" s="10"/>
      <c r="G261" s="8"/>
    </row>
    <row r="262" ht="15.75" customHeight="1">
      <c r="F262" s="10"/>
      <c r="G262" s="8"/>
    </row>
    <row r="263" ht="15.75" customHeight="1">
      <c r="F263" s="10"/>
      <c r="G263" s="8"/>
    </row>
    <row r="264" ht="15.75" customHeight="1">
      <c r="F264" s="10"/>
      <c r="G264" s="8"/>
    </row>
    <row r="265" ht="15.75" customHeight="1">
      <c r="F265" s="10"/>
      <c r="G265" s="8"/>
    </row>
    <row r="266" ht="15.75" customHeight="1">
      <c r="F266" s="10"/>
      <c r="G266" s="8"/>
    </row>
    <row r="267" ht="15.75" customHeight="1">
      <c r="F267" s="10"/>
      <c r="G267" s="8"/>
    </row>
    <row r="268" ht="15.75" customHeight="1">
      <c r="F268" s="10"/>
      <c r="G268" s="8"/>
    </row>
    <row r="269" ht="15.75" customHeight="1">
      <c r="F269" s="10"/>
      <c r="G269" s="8"/>
    </row>
    <row r="270" ht="15.75" customHeight="1">
      <c r="F270" s="10"/>
      <c r="G270" s="8"/>
    </row>
    <row r="271" ht="15.75" customHeight="1">
      <c r="F271" s="10"/>
      <c r="G271" s="8"/>
    </row>
    <row r="272" ht="15.75" customHeight="1">
      <c r="F272" s="10"/>
      <c r="G272" s="8"/>
    </row>
    <row r="273" ht="15.75" customHeight="1">
      <c r="F273" s="10"/>
      <c r="G273" s="8"/>
    </row>
    <row r="274" ht="15.75" customHeight="1">
      <c r="F274" s="10"/>
      <c r="G274" s="8"/>
    </row>
    <row r="275" ht="15.75" customHeight="1">
      <c r="F275" s="10"/>
      <c r="G275" s="8"/>
    </row>
    <row r="276" ht="15.75" customHeight="1">
      <c r="F276" s="10"/>
      <c r="G276" s="8"/>
    </row>
    <row r="277" ht="15.75" customHeight="1">
      <c r="F277" s="10"/>
      <c r="G277" s="8"/>
    </row>
    <row r="278" ht="15.75" customHeight="1">
      <c r="F278" s="10"/>
      <c r="G278" s="8"/>
    </row>
    <row r="279" ht="15.75" customHeight="1">
      <c r="F279" s="10"/>
      <c r="G279" s="8"/>
    </row>
    <row r="280" ht="15.75" customHeight="1">
      <c r="F280" s="10"/>
      <c r="G280" s="8"/>
    </row>
    <row r="281" ht="15.75" customHeight="1">
      <c r="F281" s="10"/>
      <c r="G281" s="8"/>
    </row>
    <row r="282" ht="15.75" customHeight="1">
      <c r="F282" s="10"/>
      <c r="G282" s="8"/>
    </row>
    <row r="283" ht="15.75" customHeight="1">
      <c r="F283" s="10"/>
      <c r="G283" s="8"/>
    </row>
    <row r="284" ht="15.75" customHeight="1">
      <c r="F284" s="10"/>
      <c r="G284" s="8"/>
    </row>
    <row r="285" ht="15.75" customHeight="1">
      <c r="F285" s="10"/>
      <c r="G285" s="8"/>
    </row>
    <row r="286" ht="15.75" customHeight="1">
      <c r="F286" s="10"/>
      <c r="G286" s="8"/>
    </row>
    <row r="287" ht="15.75" customHeight="1">
      <c r="F287" s="10"/>
      <c r="G287" s="8"/>
    </row>
    <row r="288" ht="15.75" customHeight="1">
      <c r="F288" s="10"/>
      <c r="G288" s="8"/>
    </row>
    <row r="289" ht="15.75" customHeight="1">
      <c r="F289" s="10"/>
      <c r="G289" s="8"/>
    </row>
    <row r="290" ht="15.75" customHeight="1">
      <c r="F290" s="10"/>
      <c r="G290" s="8"/>
    </row>
    <row r="291" ht="15.75" customHeight="1">
      <c r="F291" s="10"/>
      <c r="G291" s="8"/>
    </row>
    <row r="292" ht="15.75" customHeight="1">
      <c r="F292" s="10"/>
      <c r="G292" s="8"/>
    </row>
    <row r="293" ht="15.75" customHeight="1">
      <c r="F293" s="10"/>
      <c r="G293" s="8"/>
    </row>
    <row r="294" ht="15.75" customHeight="1">
      <c r="F294" s="10"/>
      <c r="G294" s="8"/>
    </row>
    <row r="295" ht="15.75" customHeight="1">
      <c r="F295" s="10"/>
      <c r="G295" s="8"/>
    </row>
    <row r="296" ht="15.75" customHeight="1">
      <c r="F296" s="10"/>
      <c r="G296" s="8"/>
    </row>
    <row r="297" ht="15.75" customHeight="1">
      <c r="F297" s="10"/>
      <c r="G297" s="8"/>
    </row>
    <row r="298" ht="15.75" customHeight="1">
      <c r="F298" s="10"/>
      <c r="G298" s="8"/>
    </row>
    <row r="299" ht="15.75" customHeight="1">
      <c r="F299" s="10"/>
      <c r="G299" s="8"/>
    </row>
    <row r="300" ht="15.75" customHeight="1">
      <c r="F300" s="10"/>
      <c r="G300" s="8"/>
    </row>
    <row r="301" ht="15.75" customHeight="1">
      <c r="F301" s="10"/>
      <c r="G301" s="8"/>
    </row>
    <row r="302" ht="15.75" customHeight="1">
      <c r="F302" s="10"/>
      <c r="G302" s="8"/>
    </row>
    <row r="303" ht="15.75" customHeight="1">
      <c r="F303" s="10"/>
      <c r="G303" s="8"/>
    </row>
    <row r="304" ht="15.75" customHeight="1">
      <c r="F304" s="10"/>
      <c r="G304" s="8"/>
    </row>
    <row r="305" ht="15.75" customHeight="1">
      <c r="F305" s="10"/>
      <c r="G305" s="8"/>
    </row>
    <row r="306" ht="15.75" customHeight="1">
      <c r="F306" s="10"/>
      <c r="G306" s="8"/>
    </row>
    <row r="307" ht="15.75" customHeight="1">
      <c r="F307" s="10"/>
      <c r="G307" s="8"/>
    </row>
    <row r="308" ht="15.75" customHeight="1">
      <c r="F308" s="10"/>
      <c r="G308" s="8"/>
    </row>
    <row r="309" ht="15.75" customHeight="1">
      <c r="F309" s="10"/>
      <c r="G309" s="8"/>
    </row>
    <row r="310" ht="15.75" customHeight="1">
      <c r="F310" s="10"/>
      <c r="G310" s="8"/>
    </row>
    <row r="311" ht="15.75" customHeight="1">
      <c r="F311" s="10"/>
      <c r="G311" s="8"/>
    </row>
    <row r="312" ht="15.75" customHeight="1">
      <c r="F312" s="10"/>
      <c r="G312" s="8"/>
    </row>
    <row r="313" ht="15.75" customHeight="1">
      <c r="F313" s="10"/>
      <c r="G313" s="8"/>
    </row>
    <row r="314" ht="15.75" customHeight="1">
      <c r="F314" s="10"/>
      <c r="G314" s="8"/>
    </row>
    <row r="315" ht="15.75" customHeight="1">
      <c r="F315" s="10"/>
      <c r="G315" s="8"/>
    </row>
    <row r="316" ht="15.75" customHeight="1">
      <c r="F316" s="10"/>
      <c r="G316" s="8"/>
    </row>
    <row r="317" ht="15.75" customHeight="1">
      <c r="F317" s="10"/>
      <c r="G317" s="8"/>
    </row>
    <row r="318" ht="15.75" customHeight="1">
      <c r="F318" s="10"/>
      <c r="G318" s="8"/>
    </row>
    <row r="319" ht="15.75" customHeight="1">
      <c r="F319" s="10"/>
      <c r="G319" s="8"/>
    </row>
    <row r="320" ht="15.75" customHeight="1">
      <c r="F320" s="10"/>
      <c r="G320" s="8"/>
    </row>
    <row r="321" ht="15.75" customHeight="1">
      <c r="F321" s="10"/>
      <c r="G321" s="8"/>
    </row>
    <row r="322" ht="15.75" customHeight="1">
      <c r="F322" s="10"/>
      <c r="G322" s="8"/>
    </row>
    <row r="323" ht="15.75" customHeight="1">
      <c r="F323" s="10"/>
      <c r="G323" s="8"/>
    </row>
    <row r="324" ht="15.75" customHeight="1">
      <c r="F324" s="10"/>
      <c r="G324" s="8"/>
    </row>
    <row r="325" ht="15.75" customHeight="1">
      <c r="F325" s="10"/>
      <c r="G325" s="8"/>
    </row>
    <row r="326" ht="15.75" customHeight="1">
      <c r="F326" s="10"/>
      <c r="G326" s="8"/>
    </row>
    <row r="327" ht="15.75" customHeight="1">
      <c r="F327" s="10"/>
      <c r="G327" s="8"/>
    </row>
    <row r="328" ht="15.75" customHeight="1">
      <c r="F328" s="10"/>
      <c r="G328" s="8"/>
    </row>
    <row r="329" ht="15.75" customHeight="1">
      <c r="F329" s="10"/>
      <c r="G329" s="8"/>
    </row>
    <row r="330" ht="15.75" customHeight="1">
      <c r="F330" s="10"/>
      <c r="G330" s="8"/>
    </row>
    <row r="331" ht="15.75" customHeight="1">
      <c r="F331" s="10"/>
      <c r="G331" s="8"/>
    </row>
    <row r="332" ht="15.75" customHeight="1">
      <c r="F332" s="10"/>
      <c r="G332" s="8"/>
    </row>
    <row r="333" ht="15.75" customHeight="1">
      <c r="F333" s="10"/>
      <c r="G333" s="8"/>
    </row>
    <row r="334" ht="15.75" customHeight="1">
      <c r="F334" s="10"/>
      <c r="G334" s="8"/>
    </row>
    <row r="335" ht="15.75" customHeight="1">
      <c r="F335" s="10"/>
      <c r="G335" s="8"/>
    </row>
    <row r="336" ht="15.75" customHeight="1">
      <c r="F336" s="10"/>
      <c r="G336" s="8"/>
    </row>
    <row r="337" ht="15.75" customHeight="1">
      <c r="F337" s="10"/>
      <c r="G337" s="8"/>
    </row>
    <row r="338" ht="15.75" customHeight="1">
      <c r="F338" s="10"/>
      <c r="G338" s="8"/>
    </row>
    <row r="339" ht="15.75" customHeight="1">
      <c r="F339" s="10"/>
      <c r="G339" s="8"/>
    </row>
    <row r="340" ht="15.75" customHeight="1">
      <c r="F340" s="10"/>
      <c r="G340" s="8"/>
    </row>
    <row r="341" ht="15.75" customHeight="1">
      <c r="F341" s="10"/>
      <c r="G341" s="8"/>
    </row>
    <row r="342" ht="15.75" customHeight="1">
      <c r="F342" s="10"/>
      <c r="G342" s="8"/>
    </row>
    <row r="343" ht="15.75" customHeight="1">
      <c r="F343" s="10"/>
      <c r="G343" s="8"/>
    </row>
    <row r="344" ht="15.75" customHeight="1">
      <c r="F344" s="10"/>
      <c r="G344" s="8"/>
    </row>
    <row r="345" ht="15.75" customHeight="1">
      <c r="F345" s="10"/>
      <c r="G345" s="8"/>
    </row>
    <row r="346" ht="15.75" customHeight="1">
      <c r="F346" s="10"/>
      <c r="G346" s="8"/>
    </row>
    <row r="347" ht="15.75" customHeight="1">
      <c r="F347" s="10"/>
      <c r="G347" s="8"/>
    </row>
    <row r="348" ht="15.75" customHeight="1">
      <c r="F348" s="10"/>
      <c r="G348" s="8"/>
    </row>
    <row r="349" ht="15.75" customHeight="1">
      <c r="F349" s="10"/>
      <c r="G349" s="8"/>
    </row>
    <row r="350" ht="15.75" customHeight="1">
      <c r="F350" s="10"/>
      <c r="G350" s="8"/>
    </row>
    <row r="351" ht="15.75" customHeight="1">
      <c r="F351" s="10"/>
      <c r="G351" s="8"/>
    </row>
    <row r="352" ht="15.75" customHeight="1">
      <c r="F352" s="10"/>
      <c r="G352" s="8"/>
    </row>
    <row r="353" ht="15.75" customHeight="1">
      <c r="F353" s="10"/>
      <c r="G353" s="8"/>
    </row>
    <row r="354" ht="15.75" customHeight="1">
      <c r="F354" s="10"/>
      <c r="G354" s="8"/>
    </row>
    <row r="355" ht="15.75" customHeight="1">
      <c r="F355" s="10"/>
      <c r="G355" s="8"/>
    </row>
    <row r="356" ht="15.75" customHeight="1">
      <c r="F356" s="10"/>
      <c r="G356" s="8"/>
    </row>
    <row r="357" ht="15.75" customHeight="1">
      <c r="F357" s="10"/>
      <c r="G357" s="8"/>
    </row>
    <row r="358" ht="15.75" customHeight="1">
      <c r="F358" s="10"/>
      <c r="G358" s="8"/>
    </row>
    <row r="359" ht="15.75" customHeight="1">
      <c r="F359" s="10"/>
      <c r="G359" s="8"/>
    </row>
    <row r="360" ht="15.75" customHeight="1">
      <c r="F360" s="10"/>
      <c r="G360" s="8"/>
    </row>
    <row r="361" ht="15.75" customHeight="1">
      <c r="F361" s="10"/>
      <c r="G361" s="8"/>
    </row>
    <row r="362" ht="15.75" customHeight="1">
      <c r="F362" s="10"/>
      <c r="G362" s="8"/>
    </row>
    <row r="363" ht="15.75" customHeight="1">
      <c r="F363" s="10"/>
      <c r="G363" s="8"/>
    </row>
    <row r="364" ht="15.75" customHeight="1">
      <c r="F364" s="10"/>
      <c r="G364" s="8"/>
    </row>
    <row r="365" ht="15.75" customHeight="1">
      <c r="F365" s="10"/>
      <c r="G365" s="8"/>
    </row>
    <row r="366" ht="15.75" customHeight="1">
      <c r="F366" s="10"/>
      <c r="G366" s="8"/>
    </row>
    <row r="367" ht="15.75" customHeight="1">
      <c r="F367" s="10"/>
      <c r="G367" s="8"/>
    </row>
    <row r="368" ht="15.75" customHeight="1">
      <c r="F368" s="10"/>
      <c r="G368" s="8"/>
    </row>
    <row r="369" ht="15.75" customHeight="1">
      <c r="F369" s="10"/>
      <c r="G369" s="8"/>
    </row>
    <row r="370" ht="15.75" customHeight="1">
      <c r="F370" s="10"/>
      <c r="G370" s="8"/>
    </row>
    <row r="371" ht="15.75" customHeight="1">
      <c r="F371" s="10"/>
      <c r="G371" s="8"/>
    </row>
    <row r="372" ht="15.75" customHeight="1">
      <c r="F372" s="10"/>
      <c r="G372" s="8"/>
    </row>
    <row r="373" ht="15.75" customHeight="1">
      <c r="F373" s="10"/>
      <c r="G373" s="8"/>
    </row>
    <row r="374" ht="15.75" customHeight="1">
      <c r="F374" s="10"/>
      <c r="G374" s="8"/>
    </row>
    <row r="375" ht="15.75" customHeight="1">
      <c r="F375" s="10"/>
      <c r="G375" s="8"/>
    </row>
    <row r="376" ht="15.75" customHeight="1">
      <c r="F376" s="10"/>
      <c r="G376" s="8"/>
    </row>
    <row r="377" ht="15.75" customHeight="1">
      <c r="F377" s="10"/>
      <c r="G377" s="8"/>
    </row>
    <row r="378" ht="15.75" customHeight="1">
      <c r="F378" s="10"/>
      <c r="G378" s="8"/>
    </row>
    <row r="379" ht="15.75" customHeight="1">
      <c r="F379" s="10"/>
      <c r="G379" s="8"/>
    </row>
    <row r="380" ht="15.75" customHeight="1">
      <c r="F380" s="10"/>
      <c r="G380" s="8"/>
    </row>
    <row r="381" ht="15.75" customHeight="1">
      <c r="F381" s="10"/>
      <c r="G381" s="8"/>
    </row>
    <row r="382" ht="15.75" customHeight="1">
      <c r="F382" s="10"/>
      <c r="G382" s="8"/>
    </row>
    <row r="383" ht="15.75" customHeight="1">
      <c r="F383" s="10"/>
      <c r="G383" s="8"/>
    </row>
    <row r="384" ht="15.75" customHeight="1">
      <c r="F384" s="10"/>
      <c r="G384" s="8"/>
    </row>
    <row r="385" ht="15.75" customHeight="1">
      <c r="F385" s="10"/>
      <c r="G385" s="8"/>
    </row>
    <row r="386" ht="15.75" customHeight="1">
      <c r="F386" s="10"/>
      <c r="G386" s="8"/>
    </row>
    <row r="387" ht="15.75" customHeight="1">
      <c r="F387" s="10"/>
      <c r="G387" s="8"/>
    </row>
    <row r="388" ht="15.75" customHeight="1">
      <c r="F388" s="10"/>
      <c r="G388" s="8"/>
    </row>
    <row r="389" ht="15.75" customHeight="1">
      <c r="F389" s="10"/>
      <c r="G389" s="8"/>
    </row>
    <row r="390" ht="15.75" customHeight="1">
      <c r="F390" s="10"/>
      <c r="G390" s="8"/>
    </row>
    <row r="391" ht="15.75" customHeight="1">
      <c r="F391" s="10"/>
      <c r="G391" s="8"/>
    </row>
    <row r="392" ht="15.75" customHeight="1">
      <c r="F392" s="10"/>
      <c r="G392" s="8"/>
    </row>
    <row r="393" ht="15.75" customHeight="1">
      <c r="F393" s="10"/>
      <c r="G393" s="8"/>
    </row>
    <row r="394" ht="15.75" customHeight="1">
      <c r="F394" s="10"/>
      <c r="G394" s="8"/>
    </row>
    <row r="395" ht="15.75" customHeight="1">
      <c r="F395" s="10"/>
      <c r="G395" s="8"/>
    </row>
    <row r="396" ht="15.75" customHeight="1">
      <c r="F396" s="10"/>
      <c r="G396" s="8"/>
    </row>
    <row r="397" ht="15.75" customHeight="1">
      <c r="F397" s="10"/>
      <c r="G397" s="8"/>
    </row>
    <row r="398" ht="15.75" customHeight="1">
      <c r="F398" s="10"/>
      <c r="G398" s="8"/>
    </row>
    <row r="399" ht="15.75" customHeight="1">
      <c r="F399" s="10"/>
      <c r="G399" s="8"/>
    </row>
    <row r="400" ht="15.75" customHeight="1">
      <c r="F400" s="10"/>
      <c r="G400" s="8"/>
    </row>
    <row r="401" ht="15.75" customHeight="1">
      <c r="F401" s="10"/>
      <c r="G401" s="8"/>
    </row>
    <row r="402" ht="15.75" customHeight="1">
      <c r="F402" s="10"/>
      <c r="G402" s="8"/>
    </row>
    <row r="403" ht="15.75" customHeight="1">
      <c r="F403" s="10"/>
      <c r="G403" s="8"/>
    </row>
    <row r="404" ht="15.75" customHeight="1">
      <c r="F404" s="10"/>
      <c r="G404" s="8"/>
    </row>
    <row r="405" ht="15.75" customHeight="1">
      <c r="F405" s="10"/>
      <c r="G405" s="8"/>
    </row>
    <row r="406" ht="15.75" customHeight="1">
      <c r="F406" s="10"/>
      <c r="G406" s="8"/>
    </row>
    <row r="407" ht="15.75" customHeight="1">
      <c r="F407" s="10"/>
      <c r="G407" s="8"/>
    </row>
    <row r="408" ht="15.75" customHeight="1">
      <c r="F408" s="10"/>
      <c r="G408" s="8"/>
    </row>
    <row r="409" ht="15.75" customHeight="1">
      <c r="F409" s="10"/>
      <c r="G409" s="8"/>
    </row>
    <row r="410" ht="15.75" customHeight="1">
      <c r="F410" s="10"/>
      <c r="G410" s="8"/>
    </row>
    <row r="411" ht="15.75" customHeight="1">
      <c r="F411" s="10"/>
      <c r="G411" s="8"/>
    </row>
    <row r="412" ht="15.75" customHeight="1">
      <c r="F412" s="10"/>
      <c r="G412" s="8"/>
    </row>
    <row r="413" ht="15.75" customHeight="1">
      <c r="F413" s="10"/>
      <c r="G413" s="8"/>
    </row>
    <row r="414" ht="15.75" customHeight="1">
      <c r="F414" s="10"/>
      <c r="G414" s="8"/>
    </row>
    <row r="415" ht="15.75" customHeight="1">
      <c r="F415" s="10"/>
      <c r="G415" s="8"/>
    </row>
    <row r="416" ht="15.75" customHeight="1">
      <c r="F416" s="10"/>
      <c r="G416" s="8"/>
    </row>
    <row r="417" ht="15.75" customHeight="1">
      <c r="F417" s="10"/>
      <c r="G417" s="8"/>
    </row>
    <row r="418" ht="15.75" customHeight="1">
      <c r="F418" s="10"/>
      <c r="G418" s="8"/>
    </row>
    <row r="419" ht="15.75" customHeight="1">
      <c r="F419" s="10"/>
      <c r="G419" s="8"/>
    </row>
    <row r="420" ht="15.75" customHeight="1">
      <c r="F420" s="10"/>
      <c r="G420" s="8"/>
    </row>
    <row r="421" ht="15.75" customHeight="1">
      <c r="F421" s="10"/>
      <c r="G421" s="8"/>
    </row>
    <row r="422" ht="15.75" customHeight="1">
      <c r="F422" s="10"/>
      <c r="G422" s="8"/>
    </row>
    <row r="423" ht="15.75" customHeight="1">
      <c r="F423" s="10"/>
      <c r="G423" s="8"/>
    </row>
    <row r="424" ht="15.75" customHeight="1">
      <c r="F424" s="10"/>
      <c r="G424" s="8"/>
    </row>
    <row r="425" ht="15.75" customHeight="1">
      <c r="F425" s="10"/>
      <c r="G425" s="8"/>
    </row>
    <row r="426" ht="15.75" customHeight="1">
      <c r="F426" s="10"/>
      <c r="G426" s="8"/>
    </row>
    <row r="427" ht="15.75" customHeight="1">
      <c r="F427" s="10"/>
      <c r="G427" s="8"/>
    </row>
    <row r="428" ht="15.75" customHeight="1">
      <c r="F428" s="10"/>
      <c r="G428" s="8"/>
    </row>
    <row r="429" ht="15.75" customHeight="1">
      <c r="F429" s="10"/>
      <c r="G429" s="8"/>
    </row>
    <row r="430" ht="15.75" customHeight="1">
      <c r="F430" s="10"/>
      <c r="G430" s="8"/>
    </row>
    <row r="431" ht="15.75" customHeight="1">
      <c r="F431" s="10"/>
      <c r="G431" s="8"/>
    </row>
    <row r="432" ht="15.75" customHeight="1">
      <c r="F432" s="10"/>
      <c r="G432" s="8"/>
    </row>
    <row r="433" ht="15.75" customHeight="1">
      <c r="F433" s="10"/>
      <c r="G433" s="8"/>
    </row>
    <row r="434" ht="15.75" customHeight="1">
      <c r="F434" s="10"/>
      <c r="G434" s="8"/>
    </row>
    <row r="435" ht="15.75" customHeight="1">
      <c r="F435" s="10"/>
      <c r="G435" s="8"/>
    </row>
    <row r="436" ht="15.75" customHeight="1">
      <c r="F436" s="10"/>
      <c r="G436" s="8"/>
    </row>
    <row r="437" ht="15.75" customHeight="1">
      <c r="F437" s="10"/>
      <c r="G437" s="8"/>
    </row>
    <row r="438" ht="15.75" customHeight="1">
      <c r="F438" s="10"/>
      <c r="G438" s="8"/>
    </row>
    <row r="439" ht="15.75" customHeight="1">
      <c r="F439" s="10"/>
      <c r="G439" s="8"/>
    </row>
    <row r="440" ht="15.75" customHeight="1">
      <c r="F440" s="10"/>
      <c r="G440" s="8"/>
    </row>
    <row r="441" ht="15.75" customHeight="1">
      <c r="F441" s="10"/>
      <c r="G441" s="8"/>
    </row>
    <row r="442" ht="15.75" customHeight="1">
      <c r="F442" s="10"/>
      <c r="G442" s="8"/>
    </row>
    <row r="443" ht="15.75" customHeight="1">
      <c r="F443" s="10"/>
      <c r="G443" s="8"/>
    </row>
    <row r="444" ht="15.75" customHeight="1">
      <c r="F444" s="10"/>
      <c r="G444" s="8"/>
    </row>
    <row r="445" ht="15.75" customHeight="1">
      <c r="F445" s="10"/>
      <c r="G445" s="8"/>
    </row>
    <row r="446" ht="15.75" customHeight="1">
      <c r="F446" s="10"/>
      <c r="G446" s="8"/>
    </row>
    <row r="447" ht="15.75" customHeight="1">
      <c r="F447" s="10"/>
      <c r="G447" s="8"/>
    </row>
    <row r="448" ht="15.75" customHeight="1">
      <c r="F448" s="10"/>
      <c r="G448" s="8"/>
    </row>
    <row r="449" ht="15.75" customHeight="1">
      <c r="F449" s="10"/>
      <c r="G449" s="8"/>
    </row>
    <row r="450" ht="15.75" customHeight="1">
      <c r="F450" s="10"/>
      <c r="G450" s="8"/>
    </row>
    <row r="451" ht="15.75" customHeight="1">
      <c r="F451" s="10"/>
      <c r="G451" s="8"/>
    </row>
    <row r="452" ht="15.75" customHeight="1">
      <c r="F452" s="10"/>
      <c r="G452" s="8"/>
    </row>
    <row r="453" ht="15.75" customHeight="1">
      <c r="F453" s="10"/>
      <c r="G453" s="8"/>
    </row>
    <row r="454" ht="15.75" customHeight="1">
      <c r="F454" s="10"/>
      <c r="G454" s="8"/>
    </row>
    <row r="455" ht="15.75" customHeight="1">
      <c r="F455" s="10"/>
      <c r="G455" s="8"/>
    </row>
    <row r="456" ht="15.75" customHeight="1">
      <c r="F456" s="10"/>
      <c r="G456" s="8"/>
    </row>
    <row r="457" ht="15.75" customHeight="1">
      <c r="F457" s="10"/>
      <c r="G457" s="8"/>
    </row>
    <row r="458" ht="15.75" customHeight="1">
      <c r="F458" s="10"/>
      <c r="G458" s="8"/>
    </row>
    <row r="459" ht="15.75" customHeight="1">
      <c r="F459" s="10"/>
      <c r="G459" s="8"/>
    </row>
    <row r="460" ht="15.75" customHeight="1">
      <c r="F460" s="10"/>
      <c r="G460" s="8"/>
    </row>
    <row r="461" ht="15.75" customHeight="1">
      <c r="F461" s="10"/>
      <c r="G461" s="8"/>
    </row>
    <row r="462" ht="15.75" customHeight="1">
      <c r="F462" s="10"/>
      <c r="G462" s="8"/>
    </row>
    <row r="463" ht="15.75" customHeight="1">
      <c r="F463" s="10"/>
      <c r="G463" s="8"/>
    </row>
    <row r="464" ht="15.75" customHeight="1">
      <c r="F464" s="10"/>
      <c r="G464" s="8"/>
    </row>
    <row r="465" ht="15.75" customHeight="1">
      <c r="F465" s="10"/>
      <c r="G465" s="8"/>
    </row>
    <row r="466" ht="15.75" customHeight="1">
      <c r="F466" s="10"/>
      <c r="G466" s="8"/>
    </row>
    <row r="467" ht="15.75" customHeight="1">
      <c r="F467" s="10"/>
      <c r="G467" s="8"/>
    </row>
    <row r="468" ht="15.75" customHeight="1">
      <c r="F468" s="10"/>
      <c r="G468" s="8"/>
    </row>
    <row r="469" ht="15.75" customHeight="1">
      <c r="F469" s="10"/>
      <c r="G469" s="8"/>
    </row>
    <row r="470" ht="15.75" customHeight="1">
      <c r="F470" s="10"/>
      <c r="G470" s="8"/>
    </row>
    <row r="471" ht="15.75" customHeight="1">
      <c r="F471" s="10"/>
      <c r="G471" s="8"/>
    </row>
    <row r="472" ht="15.75" customHeight="1">
      <c r="F472" s="10"/>
      <c r="G472" s="8"/>
    </row>
    <row r="473" ht="15.75" customHeight="1">
      <c r="F473" s="10"/>
      <c r="G473" s="8"/>
    </row>
    <row r="474" ht="15.75" customHeight="1">
      <c r="F474" s="10"/>
      <c r="G474" s="8"/>
    </row>
    <row r="475" ht="15.75" customHeight="1">
      <c r="F475" s="10"/>
      <c r="G475" s="8"/>
    </row>
    <row r="476" ht="15.75" customHeight="1">
      <c r="F476" s="10"/>
      <c r="G476" s="8"/>
    </row>
    <row r="477" ht="15.75" customHeight="1">
      <c r="F477" s="10"/>
      <c r="G477" s="8"/>
    </row>
    <row r="478" ht="15.75" customHeight="1">
      <c r="F478" s="10"/>
      <c r="G478" s="8"/>
    </row>
    <row r="479" ht="15.75" customHeight="1">
      <c r="F479" s="10"/>
      <c r="G479" s="8"/>
    </row>
    <row r="480" ht="15.75" customHeight="1">
      <c r="F480" s="10"/>
      <c r="G480" s="8"/>
    </row>
    <row r="481" ht="15.75" customHeight="1">
      <c r="F481" s="10"/>
      <c r="G481" s="8"/>
    </row>
    <row r="482" ht="15.75" customHeight="1">
      <c r="F482" s="10"/>
      <c r="G482" s="8"/>
    </row>
    <row r="483" ht="15.75" customHeight="1">
      <c r="F483" s="10"/>
      <c r="G483" s="8"/>
    </row>
    <row r="484" ht="15.75" customHeight="1">
      <c r="F484" s="10"/>
      <c r="G484" s="8"/>
    </row>
    <row r="485" ht="15.75" customHeight="1">
      <c r="F485" s="10"/>
      <c r="G485" s="8"/>
    </row>
    <row r="486" ht="15.75" customHeight="1">
      <c r="F486" s="10"/>
      <c r="G486" s="8"/>
    </row>
    <row r="487" ht="15.75" customHeight="1">
      <c r="F487" s="10"/>
      <c r="G487" s="8"/>
    </row>
    <row r="488" ht="15.75" customHeight="1">
      <c r="F488" s="10"/>
      <c r="G488" s="8"/>
    </row>
    <row r="489" ht="15.75" customHeight="1">
      <c r="F489" s="10"/>
      <c r="G489" s="8"/>
    </row>
    <row r="490" ht="15.75" customHeight="1">
      <c r="F490" s="10"/>
      <c r="G490" s="8"/>
    </row>
    <row r="491" ht="15.75" customHeight="1">
      <c r="F491" s="10"/>
      <c r="G491" s="8"/>
    </row>
    <row r="492" ht="15.75" customHeight="1">
      <c r="F492" s="10"/>
      <c r="G492" s="8"/>
    </row>
    <row r="493" ht="15.75" customHeight="1">
      <c r="F493" s="10"/>
      <c r="G493" s="8"/>
    </row>
    <row r="494" ht="15.75" customHeight="1">
      <c r="F494" s="10"/>
      <c r="G494" s="8"/>
    </row>
    <row r="495" ht="15.75" customHeight="1">
      <c r="F495" s="10"/>
      <c r="G495" s="8"/>
    </row>
    <row r="496" ht="15.75" customHeight="1">
      <c r="F496" s="10"/>
      <c r="G496" s="8"/>
    </row>
    <row r="497" ht="15.75" customHeight="1">
      <c r="F497" s="10"/>
      <c r="G497" s="8"/>
    </row>
    <row r="498" ht="15.75" customHeight="1">
      <c r="F498" s="10"/>
      <c r="G498" s="8"/>
    </row>
    <row r="499" ht="15.75" customHeight="1">
      <c r="F499" s="10"/>
      <c r="G499" s="8"/>
    </row>
    <row r="500" ht="15.75" customHeight="1">
      <c r="F500" s="10"/>
      <c r="G500" s="8"/>
    </row>
    <row r="501" ht="15.75" customHeight="1">
      <c r="F501" s="10"/>
      <c r="G501" s="8"/>
    </row>
    <row r="502" ht="15.75" customHeight="1">
      <c r="F502" s="10"/>
      <c r="G502" s="8"/>
    </row>
    <row r="503" ht="15.75" customHeight="1">
      <c r="F503" s="10"/>
      <c r="G503" s="8"/>
    </row>
    <row r="504" ht="15.75" customHeight="1">
      <c r="F504" s="10"/>
      <c r="G504" s="8"/>
    </row>
    <row r="505" ht="15.75" customHeight="1">
      <c r="F505" s="10"/>
      <c r="G505" s="8"/>
    </row>
    <row r="506" ht="15.75" customHeight="1">
      <c r="F506" s="10"/>
      <c r="G506" s="8"/>
    </row>
    <row r="507" ht="15.75" customHeight="1">
      <c r="F507" s="10"/>
      <c r="G507" s="8"/>
    </row>
    <row r="508" ht="15.75" customHeight="1">
      <c r="F508" s="10"/>
      <c r="G508" s="8"/>
    </row>
    <row r="509" ht="15.75" customHeight="1">
      <c r="F509" s="10"/>
      <c r="G509" s="8"/>
    </row>
    <row r="510" ht="15.75" customHeight="1">
      <c r="F510" s="10"/>
      <c r="G510" s="8"/>
    </row>
    <row r="511" ht="15.75" customHeight="1">
      <c r="F511" s="10"/>
      <c r="G511" s="8"/>
    </row>
    <row r="512" ht="15.75" customHeight="1">
      <c r="F512" s="10"/>
      <c r="G512" s="8"/>
    </row>
    <row r="513" ht="15.75" customHeight="1">
      <c r="F513" s="10"/>
      <c r="G513" s="8"/>
    </row>
    <row r="514" ht="15.75" customHeight="1">
      <c r="F514" s="10"/>
      <c r="G514" s="8"/>
    </row>
    <row r="515" ht="15.75" customHeight="1">
      <c r="F515" s="10"/>
      <c r="G515" s="8"/>
    </row>
    <row r="516" ht="15.75" customHeight="1">
      <c r="F516" s="10"/>
      <c r="G516" s="8"/>
    </row>
    <row r="517" ht="15.75" customHeight="1">
      <c r="F517" s="10"/>
      <c r="G517" s="8"/>
    </row>
    <row r="518" ht="15.75" customHeight="1">
      <c r="F518" s="10"/>
      <c r="G518" s="8"/>
    </row>
    <row r="519" ht="15.75" customHeight="1">
      <c r="F519" s="10"/>
      <c r="G519" s="8"/>
    </row>
    <row r="520" ht="15.75" customHeight="1">
      <c r="F520" s="10"/>
      <c r="G520" s="8"/>
    </row>
    <row r="521" ht="15.75" customHeight="1">
      <c r="F521" s="10"/>
      <c r="G521" s="8"/>
    </row>
    <row r="522" ht="15.75" customHeight="1">
      <c r="F522" s="10"/>
      <c r="G522" s="8"/>
    </row>
    <row r="523" ht="15.75" customHeight="1">
      <c r="F523" s="10"/>
      <c r="G523" s="8"/>
    </row>
    <row r="524" ht="15.75" customHeight="1">
      <c r="F524" s="10"/>
      <c r="G524" s="8"/>
    </row>
    <row r="525" ht="15.75" customHeight="1">
      <c r="F525" s="10"/>
      <c r="G525" s="8"/>
    </row>
    <row r="526" ht="15.75" customHeight="1">
      <c r="F526" s="10"/>
      <c r="G526" s="8"/>
    </row>
    <row r="527" ht="15.75" customHeight="1">
      <c r="F527" s="10"/>
      <c r="G527" s="8"/>
    </row>
    <row r="528" ht="15.75" customHeight="1">
      <c r="F528" s="10"/>
      <c r="G528" s="8"/>
    </row>
    <row r="529" ht="15.75" customHeight="1">
      <c r="F529" s="10"/>
      <c r="G529" s="8"/>
    </row>
    <row r="530" ht="15.75" customHeight="1">
      <c r="F530" s="10"/>
      <c r="G530" s="8"/>
    </row>
    <row r="531" ht="15.75" customHeight="1">
      <c r="F531" s="10"/>
      <c r="G531" s="8"/>
    </row>
    <row r="532" ht="15.75" customHeight="1">
      <c r="F532" s="10"/>
      <c r="G532" s="8"/>
    </row>
    <row r="533" ht="15.75" customHeight="1">
      <c r="F533" s="10"/>
      <c r="G533" s="8"/>
    </row>
    <row r="534" ht="15.75" customHeight="1">
      <c r="F534" s="10"/>
      <c r="G534" s="8"/>
    </row>
    <row r="535" ht="15.75" customHeight="1">
      <c r="F535" s="10"/>
      <c r="G535" s="8"/>
    </row>
    <row r="536" ht="15.75" customHeight="1">
      <c r="F536" s="10"/>
      <c r="G536" s="8"/>
    </row>
    <row r="537" ht="15.75" customHeight="1">
      <c r="F537" s="10"/>
      <c r="G537" s="8"/>
    </row>
    <row r="538" ht="15.75" customHeight="1">
      <c r="F538" s="10"/>
      <c r="G538" s="8"/>
    </row>
    <row r="539" ht="15.75" customHeight="1">
      <c r="F539" s="10"/>
      <c r="G539" s="8"/>
    </row>
    <row r="540" ht="15.75" customHeight="1">
      <c r="F540" s="10"/>
      <c r="G540" s="8"/>
    </row>
    <row r="541" ht="15.75" customHeight="1">
      <c r="F541" s="10"/>
      <c r="G541" s="8"/>
    </row>
    <row r="542" ht="15.75" customHeight="1">
      <c r="F542" s="10"/>
      <c r="G542" s="8"/>
    </row>
    <row r="543" ht="15.75" customHeight="1">
      <c r="F543" s="10"/>
      <c r="G543" s="8"/>
    </row>
    <row r="544" ht="15.75" customHeight="1">
      <c r="F544" s="10"/>
      <c r="G544" s="8"/>
    </row>
    <row r="545" ht="15.75" customHeight="1">
      <c r="F545" s="10"/>
      <c r="G545" s="8"/>
    </row>
    <row r="546" ht="15.75" customHeight="1">
      <c r="F546" s="10"/>
      <c r="G546" s="8"/>
    </row>
    <row r="547" ht="15.75" customHeight="1">
      <c r="F547" s="10"/>
      <c r="G547" s="8"/>
    </row>
    <row r="548" ht="15.75" customHeight="1">
      <c r="F548" s="10"/>
      <c r="G548" s="8"/>
    </row>
    <row r="549" ht="15.75" customHeight="1">
      <c r="F549" s="10"/>
      <c r="G549" s="8"/>
    </row>
    <row r="550" ht="15.75" customHeight="1">
      <c r="F550" s="10"/>
      <c r="G550" s="8"/>
    </row>
    <row r="551" ht="15.75" customHeight="1">
      <c r="F551" s="10"/>
      <c r="G551" s="8"/>
    </row>
    <row r="552" ht="15.75" customHeight="1">
      <c r="F552" s="10"/>
      <c r="G552" s="8"/>
    </row>
    <row r="553" ht="15.75" customHeight="1">
      <c r="F553" s="10"/>
      <c r="G553" s="8"/>
    </row>
    <row r="554" ht="15.75" customHeight="1">
      <c r="F554" s="10"/>
      <c r="G554" s="8"/>
    </row>
    <row r="555" ht="15.75" customHeight="1">
      <c r="F555" s="10"/>
      <c r="G555" s="8"/>
    </row>
    <row r="556" ht="15.75" customHeight="1">
      <c r="F556" s="10"/>
      <c r="G556" s="8"/>
    </row>
    <row r="557" ht="15.75" customHeight="1">
      <c r="F557" s="10"/>
      <c r="G557" s="8"/>
    </row>
    <row r="558" ht="15.75" customHeight="1">
      <c r="F558" s="10"/>
      <c r="G558" s="8"/>
    </row>
    <row r="559" ht="15.75" customHeight="1">
      <c r="F559" s="10"/>
      <c r="G559" s="8"/>
    </row>
    <row r="560" ht="15.75" customHeight="1">
      <c r="F560" s="10"/>
      <c r="G560" s="8"/>
    </row>
    <row r="561" ht="15.75" customHeight="1">
      <c r="F561" s="10"/>
      <c r="G561" s="8"/>
    </row>
    <row r="562" ht="15.75" customHeight="1">
      <c r="F562" s="10"/>
      <c r="G562" s="8"/>
    </row>
    <row r="563" ht="15.75" customHeight="1">
      <c r="F563" s="10"/>
      <c r="G563" s="8"/>
    </row>
    <row r="564" ht="15.75" customHeight="1">
      <c r="F564" s="10"/>
      <c r="G564" s="8"/>
    </row>
    <row r="565" ht="15.75" customHeight="1">
      <c r="F565" s="10"/>
      <c r="G565" s="8"/>
    </row>
    <row r="566" ht="15.75" customHeight="1">
      <c r="F566" s="10"/>
      <c r="G566" s="8"/>
    </row>
    <row r="567" ht="15.75" customHeight="1">
      <c r="F567" s="10"/>
      <c r="G567" s="8"/>
    </row>
    <row r="568" ht="15.75" customHeight="1">
      <c r="F568" s="10"/>
      <c r="G568" s="8"/>
    </row>
    <row r="569" ht="15.75" customHeight="1">
      <c r="F569" s="10"/>
      <c r="G569" s="8"/>
    </row>
    <row r="570" ht="15.75" customHeight="1">
      <c r="F570" s="10"/>
      <c r="G570" s="8"/>
    </row>
    <row r="571" ht="15.75" customHeight="1">
      <c r="F571" s="10"/>
      <c r="G571" s="8"/>
    </row>
    <row r="572" ht="15.75" customHeight="1">
      <c r="F572" s="10"/>
      <c r="G572" s="8"/>
    </row>
    <row r="573" ht="15.75" customHeight="1">
      <c r="F573" s="10"/>
      <c r="G573" s="8"/>
    </row>
    <row r="574" ht="15.75" customHeight="1">
      <c r="F574" s="10"/>
      <c r="G574" s="8"/>
    </row>
    <row r="575" ht="15.75" customHeight="1">
      <c r="F575" s="10"/>
      <c r="G575" s="8"/>
    </row>
    <row r="576" ht="15.75" customHeight="1">
      <c r="F576" s="10"/>
      <c r="G576" s="8"/>
    </row>
    <row r="577" ht="15.75" customHeight="1">
      <c r="F577" s="10"/>
      <c r="G577" s="8"/>
    </row>
    <row r="578" ht="15.75" customHeight="1">
      <c r="F578" s="10"/>
      <c r="G578" s="8"/>
    </row>
    <row r="579" ht="15.75" customHeight="1">
      <c r="F579" s="10"/>
      <c r="G579" s="8"/>
    </row>
    <row r="580" ht="15.75" customHeight="1">
      <c r="F580" s="10"/>
      <c r="G580" s="8"/>
    </row>
    <row r="581" ht="15.75" customHeight="1">
      <c r="F581" s="10"/>
      <c r="G581" s="8"/>
    </row>
    <row r="582" ht="15.75" customHeight="1">
      <c r="F582" s="10"/>
      <c r="G582" s="8"/>
    </row>
    <row r="583" ht="15.75" customHeight="1">
      <c r="F583" s="10"/>
      <c r="G583" s="8"/>
    </row>
    <row r="584" ht="15.75" customHeight="1">
      <c r="F584" s="10"/>
      <c r="G584" s="8"/>
    </row>
    <row r="585" ht="15.75" customHeight="1">
      <c r="F585" s="10"/>
      <c r="G585" s="8"/>
    </row>
    <row r="586" ht="15.75" customHeight="1">
      <c r="F586" s="10"/>
      <c r="G586" s="8"/>
    </row>
    <row r="587" ht="15.75" customHeight="1">
      <c r="F587" s="10"/>
      <c r="G587" s="8"/>
    </row>
    <row r="588" ht="15.75" customHeight="1">
      <c r="F588" s="10"/>
      <c r="G588" s="8"/>
    </row>
    <row r="589" ht="15.75" customHeight="1">
      <c r="F589" s="10"/>
      <c r="G589" s="8"/>
    </row>
    <row r="590" ht="15.75" customHeight="1">
      <c r="F590" s="10"/>
      <c r="G590" s="8"/>
    </row>
    <row r="591" ht="15.75" customHeight="1">
      <c r="F591" s="10"/>
      <c r="G591" s="8"/>
    </row>
    <row r="592" ht="15.75" customHeight="1">
      <c r="F592" s="10"/>
      <c r="G592" s="8"/>
    </row>
    <row r="593" ht="15.75" customHeight="1">
      <c r="F593" s="10"/>
      <c r="G593" s="8"/>
    </row>
    <row r="594" ht="15.75" customHeight="1">
      <c r="F594" s="10"/>
      <c r="G594" s="8"/>
    </row>
    <row r="595" ht="15.75" customHeight="1">
      <c r="F595" s="10"/>
      <c r="G595" s="8"/>
    </row>
    <row r="596" ht="15.75" customHeight="1">
      <c r="F596" s="10"/>
      <c r="G596" s="8"/>
    </row>
    <row r="597" ht="15.75" customHeight="1">
      <c r="F597" s="10"/>
      <c r="G597" s="8"/>
    </row>
    <row r="598" ht="15.75" customHeight="1">
      <c r="F598" s="10"/>
      <c r="G598" s="8"/>
    </row>
    <row r="599" ht="15.75" customHeight="1">
      <c r="F599" s="10"/>
      <c r="G599" s="8"/>
    </row>
    <row r="600" ht="15.75" customHeight="1">
      <c r="F600" s="10"/>
      <c r="G600" s="8"/>
    </row>
    <row r="601" ht="15.75" customHeight="1">
      <c r="F601" s="10"/>
      <c r="G601" s="8"/>
    </row>
    <row r="602" ht="15.75" customHeight="1">
      <c r="F602" s="10"/>
      <c r="G602" s="8"/>
    </row>
    <row r="603" ht="15.75" customHeight="1">
      <c r="F603" s="10"/>
      <c r="G603" s="8"/>
    </row>
    <row r="604" ht="15.75" customHeight="1">
      <c r="F604" s="10"/>
      <c r="G604" s="8"/>
    </row>
    <row r="605" ht="15.75" customHeight="1">
      <c r="F605" s="10"/>
      <c r="G605" s="8"/>
    </row>
    <row r="606" ht="15.75" customHeight="1">
      <c r="F606" s="10"/>
      <c r="G606" s="8"/>
    </row>
    <row r="607" ht="15.75" customHeight="1">
      <c r="F607" s="10"/>
      <c r="G607" s="8"/>
    </row>
    <row r="608" ht="15.75" customHeight="1">
      <c r="F608" s="10"/>
      <c r="G608" s="8"/>
    </row>
    <row r="609" ht="15.75" customHeight="1">
      <c r="F609" s="10"/>
      <c r="G609" s="8"/>
    </row>
    <row r="610" ht="15.75" customHeight="1">
      <c r="F610" s="10"/>
      <c r="G610" s="8"/>
    </row>
    <row r="611" ht="15.75" customHeight="1">
      <c r="F611" s="10"/>
      <c r="G611" s="8"/>
    </row>
    <row r="612" ht="15.75" customHeight="1">
      <c r="F612" s="10"/>
      <c r="G612" s="8"/>
    </row>
    <row r="613" ht="15.75" customHeight="1">
      <c r="F613" s="10"/>
      <c r="G613" s="8"/>
    </row>
    <row r="614" ht="15.75" customHeight="1">
      <c r="F614" s="10"/>
      <c r="G614" s="8"/>
    </row>
    <row r="615" ht="15.75" customHeight="1">
      <c r="F615" s="10"/>
      <c r="G615" s="8"/>
    </row>
    <row r="616" ht="15.75" customHeight="1">
      <c r="F616" s="10"/>
      <c r="G616" s="8"/>
    </row>
    <row r="617" ht="15.75" customHeight="1">
      <c r="F617" s="10"/>
      <c r="G617" s="8"/>
    </row>
    <row r="618" ht="15.75" customHeight="1">
      <c r="F618" s="10"/>
      <c r="G618" s="8"/>
    </row>
    <row r="619" ht="15.75" customHeight="1">
      <c r="F619" s="10"/>
      <c r="G619" s="8"/>
    </row>
    <row r="620" ht="15.75" customHeight="1">
      <c r="F620" s="10"/>
      <c r="G620" s="8"/>
    </row>
    <row r="621" ht="15.75" customHeight="1">
      <c r="F621" s="10"/>
      <c r="G621" s="8"/>
    </row>
    <row r="622" ht="15.75" customHeight="1">
      <c r="F622" s="10"/>
      <c r="G622" s="8"/>
    </row>
    <row r="623" ht="15.75" customHeight="1">
      <c r="F623" s="10"/>
      <c r="G623" s="8"/>
    </row>
    <row r="624" ht="15.75" customHeight="1">
      <c r="F624" s="10"/>
      <c r="G624" s="8"/>
    </row>
    <row r="625" ht="15.75" customHeight="1">
      <c r="F625" s="10"/>
      <c r="G625" s="8"/>
    </row>
    <row r="626" ht="15.75" customHeight="1">
      <c r="F626" s="10"/>
      <c r="G626" s="8"/>
    </row>
    <row r="627" ht="15.75" customHeight="1">
      <c r="F627" s="10"/>
      <c r="G627" s="8"/>
    </row>
    <row r="628" ht="15.75" customHeight="1">
      <c r="F628" s="10"/>
      <c r="G628" s="8"/>
    </row>
    <row r="629" ht="15.75" customHeight="1">
      <c r="F629" s="10"/>
      <c r="G629" s="8"/>
    </row>
    <row r="630" ht="15.75" customHeight="1">
      <c r="F630" s="10"/>
      <c r="G630" s="8"/>
    </row>
    <row r="631" ht="15.75" customHeight="1">
      <c r="F631" s="10"/>
      <c r="G631" s="8"/>
    </row>
    <row r="632" ht="15.75" customHeight="1">
      <c r="F632" s="10"/>
      <c r="G632" s="8"/>
    </row>
    <row r="633" ht="15.75" customHeight="1">
      <c r="F633" s="10"/>
      <c r="G633" s="8"/>
    </row>
    <row r="634" ht="15.75" customHeight="1">
      <c r="F634" s="10"/>
      <c r="G634" s="8"/>
    </row>
    <row r="635" ht="15.75" customHeight="1">
      <c r="F635" s="10"/>
      <c r="G635" s="8"/>
    </row>
    <row r="636" ht="15.75" customHeight="1">
      <c r="F636" s="10"/>
      <c r="G636" s="8"/>
    </row>
    <row r="637" ht="15.75" customHeight="1">
      <c r="F637" s="10"/>
      <c r="G637" s="8"/>
    </row>
    <row r="638" ht="15.75" customHeight="1">
      <c r="F638" s="10"/>
      <c r="G638" s="8"/>
    </row>
    <row r="639" ht="15.75" customHeight="1">
      <c r="F639" s="10"/>
      <c r="G639" s="8"/>
    </row>
    <row r="640" ht="15.75" customHeight="1">
      <c r="F640" s="10"/>
      <c r="G640" s="8"/>
    </row>
    <row r="641" ht="15.75" customHeight="1">
      <c r="F641" s="10"/>
      <c r="G641" s="8"/>
    </row>
    <row r="642" ht="15.75" customHeight="1">
      <c r="F642" s="10"/>
      <c r="G642" s="8"/>
    </row>
    <row r="643" ht="15.75" customHeight="1">
      <c r="F643" s="10"/>
      <c r="G643" s="8"/>
    </row>
    <row r="644" ht="15.75" customHeight="1">
      <c r="F644" s="10"/>
      <c r="G644" s="8"/>
    </row>
    <row r="645" ht="15.75" customHeight="1">
      <c r="F645" s="10"/>
      <c r="G645" s="8"/>
    </row>
    <row r="646" ht="15.75" customHeight="1">
      <c r="F646" s="10"/>
      <c r="G646" s="8"/>
    </row>
    <row r="647" ht="15.75" customHeight="1">
      <c r="F647" s="10"/>
      <c r="G647" s="8"/>
    </row>
    <row r="648" ht="15.75" customHeight="1">
      <c r="F648" s="10"/>
      <c r="G648" s="8"/>
    </row>
    <row r="649" ht="15.75" customHeight="1">
      <c r="F649" s="10"/>
      <c r="G649" s="8"/>
    </row>
    <row r="650" ht="15.75" customHeight="1">
      <c r="F650" s="10"/>
      <c r="G650" s="8"/>
    </row>
    <row r="651" ht="15.75" customHeight="1">
      <c r="F651" s="10"/>
      <c r="G651" s="8"/>
    </row>
    <row r="652" ht="15.75" customHeight="1">
      <c r="F652" s="10"/>
      <c r="G652" s="8"/>
    </row>
    <row r="653" ht="15.75" customHeight="1">
      <c r="F653" s="10"/>
      <c r="G653" s="8"/>
    </row>
    <row r="654" ht="15.75" customHeight="1">
      <c r="F654" s="10"/>
      <c r="G654" s="8"/>
    </row>
    <row r="655" ht="15.75" customHeight="1">
      <c r="F655" s="10"/>
      <c r="G655" s="8"/>
    </row>
    <row r="656" ht="15.75" customHeight="1">
      <c r="F656" s="10"/>
      <c r="G656" s="8"/>
    </row>
    <row r="657" ht="15.75" customHeight="1">
      <c r="F657" s="10"/>
      <c r="G657" s="8"/>
    </row>
    <row r="658" ht="15.75" customHeight="1">
      <c r="F658" s="10"/>
      <c r="G658" s="8"/>
    </row>
    <row r="659" ht="15.75" customHeight="1">
      <c r="F659" s="10"/>
      <c r="G659" s="8"/>
    </row>
    <row r="660" ht="15.75" customHeight="1">
      <c r="F660" s="10"/>
      <c r="G660" s="8"/>
    </row>
    <row r="661" ht="15.75" customHeight="1">
      <c r="F661" s="10"/>
      <c r="G661" s="8"/>
    </row>
    <row r="662" ht="15.75" customHeight="1">
      <c r="F662" s="10"/>
      <c r="G662" s="8"/>
    </row>
    <row r="663" ht="15.75" customHeight="1">
      <c r="F663" s="10"/>
      <c r="G663" s="8"/>
    </row>
    <row r="664" ht="15.75" customHeight="1">
      <c r="F664" s="10"/>
      <c r="G664" s="8"/>
    </row>
    <row r="665" ht="15.75" customHeight="1">
      <c r="F665" s="10"/>
      <c r="G665" s="8"/>
    </row>
    <row r="666" ht="15.75" customHeight="1">
      <c r="F666" s="10"/>
      <c r="G666" s="8"/>
    </row>
    <row r="667" ht="15.75" customHeight="1">
      <c r="F667" s="10"/>
      <c r="G667" s="8"/>
    </row>
    <row r="668" ht="15.75" customHeight="1">
      <c r="F668" s="10"/>
      <c r="G668" s="8"/>
    </row>
    <row r="669" ht="15.75" customHeight="1">
      <c r="F669" s="10"/>
      <c r="G669" s="8"/>
    </row>
    <row r="670" ht="15.75" customHeight="1">
      <c r="F670" s="10"/>
      <c r="G670" s="8"/>
    </row>
    <row r="671" ht="15.75" customHeight="1">
      <c r="F671" s="10"/>
      <c r="G671" s="8"/>
    </row>
    <row r="672" ht="15.75" customHeight="1">
      <c r="F672" s="10"/>
      <c r="G672" s="8"/>
    </row>
    <row r="673" ht="15.75" customHeight="1">
      <c r="F673" s="10"/>
      <c r="G673" s="8"/>
    </row>
    <row r="674" ht="15.75" customHeight="1">
      <c r="F674" s="10"/>
      <c r="G674" s="8"/>
    </row>
    <row r="675" ht="15.75" customHeight="1">
      <c r="F675" s="10"/>
      <c r="G675" s="8"/>
    </row>
    <row r="676" ht="15.75" customHeight="1">
      <c r="F676" s="10"/>
      <c r="G676" s="8"/>
    </row>
    <row r="677" ht="15.75" customHeight="1">
      <c r="F677" s="10"/>
      <c r="G677" s="8"/>
    </row>
    <row r="678" ht="15.75" customHeight="1">
      <c r="F678" s="10"/>
      <c r="G678" s="8"/>
    </row>
    <row r="679" ht="15.75" customHeight="1">
      <c r="F679" s="10"/>
      <c r="G679" s="8"/>
    </row>
    <row r="680" ht="15.75" customHeight="1">
      <c r="F680" s="10"/>
      <c r="G680" s="8"/>
    </row>
    <row r="681" ht="15.75" customHeight="1">
      <c r="F681" s="10"/>
      <c r="G681" s="8"/>
    </row>
    <row r="682" ht="15.75" customHeight="1">
      <c r="F682" s="10"/>
      <c r="G682" s="8"/>
    </row>
    <row r="683" ht="15.75" customHeight="1">
      <c r="F683" s="10"/>
      <c r="G683" s="8"/>
    </row>
    <row r="684" ht="15.75" customHeight="1">
      <c r="F684" s="10"/>
      <c r="G684" s="8"/>
    </row>
    <row r="685" ht="15.75" customHeight="1">
      <c r="F685" s="10"/>
      <c r="G685" s="8"/>
    </row>
    <row r="686" ht="15.75" customHeight="1">
      <c r="F686" s="10"/>
      <c r="G686" s="8"/>
    </row>
    <row r="687" ht="15.75" customHeight="1">
      <c r="F687" s="10"/>
      <c r="G687" s="8"/>
    </row>
    <row r="688" ht="15.75" customHeight="1">
      <c r="F688" s="10"/>
      <c r="G688" s="8"/>
    </row>
    <row r="689" ht="15.75" customHeight="1">
      <c r="F689" s="10"/>
      <c r="G689" s="8"/>
    </row>
    <row r="690" ht="15.75" customHeight="1">
      <c r="F690" s="10"/>
      <c r="G690" s="8"/>
    </row>
    <row r="691" ht="15.75" customHeight="1">
      <c r="F691" s="10"/>
      <c r="G691" s="8"/>
    </row>
    <row r="692" ht="15.75" customHeight="1">
      <c r="F692" s="10"/>
      <c r="G692" s="8"/>
    </row>
    <row r="693" ht="15.75" customHeight="1">
      <c r="F693" s="10"/>
      <c r="G693" s="8"/>
    </row>
    <row r="694" ht="15.75" customHeight="1">
      <c r="F694" s="10"/>
      <c r="G694" s="8"/>
    </row>
    <row r="695" ht="15.75" customHeight="1">
      <c r="F695" s="10"/>
      <c r="G695" s="8"/>
    </row>
    <row r="696" ht="15.75" customHeight="1">
      <c r="F696" s="10"/>
      <c r="G696" s="8"/>
    </row>
    <row r="697" ht="15.75" customHeight="1">
      <c r="F697" s="10"/>
      <c r="G697" s="8"/>
    </row>
    <row r="698" ht="15.75" customHeight="1">
      <c r="F698" s="10"/>
      <c r="G698" s="8"/>
    </row>
    <row r="699" ht="15.75" customHeight="1">
      <c r="F699" s="10"/>
      <c r="G699" s="8"/>
    </row>
    <row r="700" ht="15.75" customHeight="1">
      <c r="F700" s="10"/>
      <c r="G700" s="8"/>
    </row>
    <row r="701" ht="15.75" customHeight="1">
      <c r="F701" s="10"/>
      <c r="G701" s="8"/>
    </row>
    <row r="702" ht="15.75" customHeight="1">
      <c r="F702" s="10"/>
      <c r="G702" s="8"/>
    </row>
    <row r="703" ht="15.75" customHeight="1">
      <c r="F703" s="10"/>
      <c r="G703" s="8"/>
    </row>
    <row r="704" ht="15.75" customHeight="1">
      <c r="F704" s="10"/>
      <c r="G704" s="8"/>
    </row>
    <row r="705" ht="15.75" customHeight="1">
      <c r="F705" s="10"/>
      <c r="G705" s="8"/>
    </row>
    <row r="706" ht="15.75" customHeight="1">
      <c r="F706" s="10"/>
      <c r="G706" s="8"/>
    </row>
    <row r="707" ht="15.75" customHeight="1">
      <c r="F707" s="10"/>
      <c r="G707" s="8"/>
    </row>
    <row r="708" ht="15.75" customHeight="1">
      <c r="F708" s="10"/>
      <c r="G708" s="8"/>
    </row>
    <row r="709" ht="15.75" customHeight="1">
      <c r="F709" s="10"/>
      <c r="G709" s="8"/>
    </row>
    <row r="710" ht="15.75" customHeight="1">
      <c r="F710" s="10"/>
      <c r="G710" s="8"/>
    </row>
    <row r="711" ht="15.75" customHeight="1">
      <c r="F711" s="10"/>
      <c r="G711" s="8"/>
    </row>
    <row r="712" ht="15.75" customHeight="1">
      <c r="F712" s="10"/>
      <c r="G712" s="8"/>
    </row>
    <row r="713" ht="15.75" customHeight="1">
      <c r="F713" s="10"/>
      <c r="G713" s="8"/>
    </row>
    <row r="714" ht="15.75" customHeight="1">
      <c r="F714" s="10"/>
      <c r="G714" s="8"/>
    </row>
    <row r="715" ht="15.75" customHeight="1">
      <c r="F715" s="10"/>
      <c r="G715" s="8"/>
    </row>
    <row r="716" ht="15.75" customHeight="1">
      <c r="F716" s="10"/>
      <c r="G716" s="8"/>
    </row>
    <row r="717" ht="15.75" customHeight="1">
      <c r="F717" s="10"/>
      <c r="G717" s="8"/>
    </row>
    <row r="718" ht="15.75" customHeight="1">
      <c r="F718" s="10"/>
      <c r="G718" s="8"/>
    </row>
    <row r="719" ht="15.75" customHeight="1">
      <c r="F719" s="10"/>
      <c r="G719" s="8"/>
    </row>
    <row r="720" ht="15.75" customHeight="1">
      <c r="F720" s="10"/>
      <c r="G720" s="8"/>
    </row>
    <row r="721" ht="15.75" customHeight="1">
      <c r="F721" s="10"/>
      <c r="G721" s="8"/>
    </row>
    <row r="722" ht="15.75" customHeight="1">
      <c r="F722" s="10"/>
      <c r="G722" s="8"/>
    </row>
    <row r="723" ht="15.75" customHeight="1">
      <c r="F723" s="10"/>
      <c r="G723" s="8"/>
    </row>
    <row r="724" ht="15.75" customHeight="1">
      <c r="F724" s="10"/>
      <c r="G724" s="8"/>
    </row>
    <row r="725" ht="15.75" customHeight="1">
      <c r="F725" s="10"/>
      <c r="G725" s="8"/>
    </row>
    <row r="726" ht="15.75" customHeight="1">
      <c r="F726" s="10"/>
      <c r="G726" s="8"/>
    </row>
    <row r="727" ht="15.75" customHeight="1">
      <c r="F727" s="10"/>
      <c r="G727" s="8"/>
    </row>
    <row r="728" ht="15.75" customHeight="1">
      <c r="F728" s="10"/>
      <c r="G728" s="8"/>
    </row>
    <row r="729" ht="15.75" customHeight="1">
      <c r="F729" s="10"/>
      <c r="G729" s="8"/>
    </row>
    <row r="730" ht="15.75" customHeight="1">
      <c r="F730" s="10"/>
      <c r="G730" s="8"/>
    </row>
    <row r="731" ht="15.75" customHeight="1">
      <c r="F731" s="10"/>
      <c r="G731" s="8"/>
    </row>
    <row r="732" ht="15.75" customHeight="1">
      <c r="F732" s="10"/>
      <c r="G732" s="8"/>
    </row>
    <row r="733" ht="15.75" customHeight="1">
      <c r="F733" s="10"/>
      <c r="G733" s="8"/>
    </row>
    <row r="734" ht="15.75" customHeight="1">
      <c r="F734" s="10"/>
      <c r="G734" s="8"/>
    </row>
    <row r="735" ht="15.75" customHeight="1">
      <c r="F735" s="10"/>
      <c r="G735" s="8"/>
    </row>
    <row r="736" ht="15.75" customHeight="1">
      <c r="F736" s="10"/>
      <c r="G736" s="8"/>
    </row>
    <row r="737" ht="15.75" customHeight="1">
      <c r="F737" s="10"/>
      <c r="G737" s="8"/>
    </row>
    <row r="738" ht="15.75" customHeight="1">
      <c r="F738" s="10"/>
      <c r="G738" s="8"/>
    </row>
    <row r="739" ht="15.75" customHeight="1">
      <c r="F739" s="10"/>
      <c r="G739" s="8"/>
    </row>
    <row r="740" ht="15.75" customHeight="1">
      <c r="F740" s="10"/>
      <c r="G740" s="8"/>
    </row>
    <row r="741" ht="15.75" customHeight="1">
      <c r="F741" s="10"/>
      <c r="G741" s="8"/>
    </row>
    <row r="742" ht="15.75" customHeight="1">
      <c r="F742" s="10"/>
      <c r="G742" s="8"/>
    </row>
    <row r="743" ht="15.75" customHeight="1">
      <c r="F743" s="10"/>
      <c r="G743" s="8"/>
    </row>
    <row r="744" ht="15.75" customHeight="1">
      <c r="F744" s="10"/>
      <c r="G744" s="8"/>
    </row>
    <row r="745" ht="15.75" customHeight="1">
      <c r="F745" s="10"/>
      <c r="G745" s="8"/>
    </row>
    <row r="746" ht="15.75" customHeight="1">
      <c r="F746" s="10"/>
      <c r="G746" s="8"/>
    </row>
    <row r="747" ht="15.75" customHeight="1">
      <c r="F747" s="10"/>
      <c r="G747" s="8"/>
    </row>
    <row r="748" ht="15.75" customHeight="1">
      <c r="F748" s="10"/>
      <c r="G748" s="8"/>
    </row>
    <row r="749" ht="15.75" customHeight="1">
      <c r="F749" s="10"/>
      <c r="G749" s="8"/>
    </row>
    <row r="750" ht="15.75" customHeight="1">
      <c r="F750" s="10"/>
      <c r="G750" s="8"/>
    </row>
    <row r="751" ht="15.75" customHeight="1">
      <c r="F751" s="10"/>
      <c r="G751" s="8"/>
    </row>
    <row r="752" ht="15.75" customHeight="1">
      <c r="F752" s="10"/>
      <c r="G752" s="8"/>
    </row>
    <row r="753" ht="15.75" customHeight="1">
      <c r="F753" s="10"/>
      <c r="G753" s="8"/>
    </row>
    <row r="754" ht="15.75" customHeight="1">
      <c r="F754" s="10"/>
      <c r="G754" s="8"/>
    </row>
    <row r="755" ht="15.75" customHeight="1">
      <c r="F755" s="10"/>
      <c r="G755" s="8"/>
    </row>
    <row r="756" ht="15.75" customHeight="1">
      <c r="F756" s="10"/>
      <c r="G756" s="8"/>
    </row>
    <row r="757" ht="15.75" customHeight="1">
      <c r="F757" s="10"/>
      <c r="G757" s="8"/>
    </row>
    <row r="758" ht="15.75" customHeight="1">
      <c r="F758" s="10"/>
      <c r="G758" s="8"/>
    </row>
    <row r="759" ht="15.75" customHeight="1">
      <c r="F759" s="10"/>
      <c r="G759" s="8"/>
    </row>
    <row r="760" ht="15.75" customHeight="1">
      <c r="F760" s="10"/>
      <c r="G760" s="8"/>
    </row>
    <row r="761" ht="15.75" customHeight="1">
      <c r="F761" s="10"/>
      <c r="G761" s="8"/>
    </row>
    <row r="762" ht="15.75" customHeight="1">
      <c r="F762" s="10"/>
      <c r="G762" s="8"/>
    </row>
    <row r="763" ht="15.75" customHeight="1">
      <c r="F763" s="10"/>
      <c r="G763" s="8"/>
    </row>
    <row r="764" ht="15.75" customHeight="1">
      <c r="F764" s="10"/>
      <c r="G764" s="8"/>
    </row>
    <row r="765" ht="15.75" customHeight="1">
      <c r="F765" s="10"/>
      <c r="G765" s="8"/>
    </row>
    <row r="766" ht="15.75" customHeight="1">
      <c r="F766" s="10"/>
      <c r="G766" s="8"/>
    </row>
    <row r="767" ht="15.75" customHeight="1">
      <c r="F767" s="10"/>
      <c r="G767" s="8"/>
    </row>
    <row r="768" ht="15.75" customHeight="1">
      <c r="F768" s="10"/>
      <c r="G768" s="8"/>
    </row>
    <row r="769" ht="15.75" customHeight="1">
      <c r="F769" s="10"/>
      <c r="G769" s="8"/>
    </row>
    <row r="770" ht="15.75" customHeight="1">
      <c r="F770" s="10"/>
      <c r="G770" s="8"/>
    </row>
    <row r="771" ht="15.75" customHeight="1">
      <c r="F771" s="10"/>
      <c r="G771" s="8"/>
    </row>
    <row r="772" ht="15.75" customHeight="1">
      <c r="F772" s="10"/>
      <c r="G772" s="8"/>
    </row>
    <row r="773" ht="15.75" customHeight="1">
      <c r="F773" s="10"/>
      <c r="G773" s="8"/>
    </row>
    <row r="774" ht="15.75" customHeight="1">
      <c r="F774" s="10"/>
      <c r="G774" s="8"/>
    </row>
    <row r="775" ht="15.75" customHeight="1">
      <c r="F775" s="10"/>
      <c r="G775" s="8"/>
    </row>
    <row r="776" ht="15.75" customHeight="1">
      <c r="F776" s="10"/>
      <c r="G776" s="8"/>
    </row>
    <row r="777" ht="15.75" customHeight="1">
      <c r="F777" s="10"/>
      <c r="G777" s="8"/>
    </row>
    <row r="778" ht="15.75" customHeight="1">
      <c r="F778" s="10"/>
      <c r="G778" s="8"/>
    </row>
    <row r="779" ht="15.75" customHeight="1">
      <c r="F779" s="10"/>
      <c r="G779" s="8"/>
    </row>
    <row r="780" ht="15.75" customHeight="1">
      <c r="F780" s="10"/>
      <c r="G780" s="8"/>
    </row>
    <row r="781" ht="15.75" customHeight="1">
      <c r="F781" s="10"/>
      <c r="G781" s="8"/>
    </row>
    <row r="782" ht="15.75" customHeight="1">
      <c r="F782" s="10"/>
      <c r="G782" s="8"/>
    </row>
    <row r="783" ht="15.75" customHeight="1">
      <c r="F783" s="10"/>
      <c r="G783" s="8"/>
    </row>
    <row r="784" ht="15.75" customHeight="1">
      <c r="F784" s="10"/>
      <c r="G784" s="8"/>
    </row>
    <row r="785" ht="15.75" customHeight="1">
      <c r="F785" s="10"/>
      <c r="G785" s="8"/>
    </row>
    <row r="786" ht="15.75" customHeight="1">
      <c r="F786" s="10"/>
      <c r="G786" s="8"/>
    </row>
    <row r="787" ht="15.75" customHeight="1">
      <c r="F787" s="10"/>
      <c r="G787" s="8"/>
    </row>
    <row r="788" ht="15.75" customHeight="1">
      <c r="F788" s="10"/>
      <c r="G788" s="8"/>
    </row>
    <row r="789" ht="15.75" customHeight="1">
      <c r="F789" s="10"/>
      <c r="G789" s="8"/>
    </row>
    <row r="790" ht="15.75" customHeight="1">
      <c r="F790" s="10"/>
      <c r="G790" s="8"/>
    </row>
    <row r="791" ht="15.75" customHeight="1">
      <c r="F791" s="10"/>
      <c r="G791" s="8"/>
    </row>
    <row r="792" ht="15.75" customHeight="1">
      <c r="F792" s="10"/>
      <c r="G792" s="8"/>
    </row>
    <row r="793" ht="15.75" customHeight="1">
      <c r="F793" s="10"/>
      <c r="G793" s="8"/>
    </row>
    <row r="794" ht="15.75" customHeight="1">
      <c r="F794" s="10"/>
      <c r="G794" s="8"/>
    </row>
    <row r="795" ht="15.75" customHeight="1">
      <c r="F795" s="10"/>
      <c r="G795" s="8"/>
    </row>
    <row r="796" ht="15.75" customHeight="1">
      <c r="F796" s="10"/>
      <c r="G796" s="8"/>
    </row>
    <row r="797" ht="15.75" customHeight="1">
      <c r="F797" s="10"/>
      <c r="G797" s="8"/>
    </row>
    <row r="798" ht="15.75" customHeight="1">
      <c r="F798" s="10"/>
      <c r="G798" s="8"/>
    </row>
    <row r="799" ht="15.75" customHeight="1">
      <c r="F799" s="10"/>
      <c r="G799" s="8"/>
    </row>
    <row r="800" ht="15.75" customHeight="1">
      <c r="F800" s="10"/>
      <c r="G800" s="8"/>
    </row>
    <row r="801" ht="15.75" customHeight="1">
      <c r="F801" s="10"/>
      <c r="G801" s="8"/>
    </row>
    <row r="802" ht="15.75" customHeight="1">
      <c r="F802" s="10"/>
      <c r="G802" s="8"/>
    </row>
    <row r="803" ht="15.75" customHeight="1">
      <c r="F803" s="10"/>
      <c r="G803" s="8"/>
    </row>
    <row r="804" ht="15.75" customHeight="1">
      <c r="F804" s="10"/>
      <c r="G804" s="8"/>
    </row>
    <row r="805" ht="15.75" customHeight="1">
      <c r="F805" s="10"/>
      <c r="G805" s="8"/>
    </row>
    <row r="806" ht="15.75" customHeight="1">
      <c r="F806" s="10"/>
      <c r="G806" s="8"/>
    </row>
    <row r="807" ht="15.75" customHeight="1">
      <c r="F807" s="10"/>
      <c r="G807" s="8"/>
    </row>
    <row r="808" ht="15.75" customHeight="1">
      <c r="F808" s="10"/>
      <c r="G808" s="8"/>
    </row>
    <row r="809" ht="15.75" customHeight="1">
      <c r="F809" s="10"/>
      <c r="G809" s="8"/>
    </row>
    <row r="810" ht="15.75" customHeight="1">
      <c r="F810" s="10"/>
      <c r="G810" s="8"/>
    </row>
    <row r="811" ht="15.75" customHeight="1">
      <c r="F811" s="10"/>
      <c r="G811" s="8"/>
    </row>
    <row r="812" ht="15.75" customHeight="1">
      <c r="F812" s="10"/>
      <c r="G812" s="8"/>
    </row>
    <row r="813" ht="15.75" customHeight="1">
      <c r="F813" s="10"/>
      <c r="G813" s="8"/>
    </row>
    <row r="814" ht="15.75" customHeight="1">
      <c r="F814" s="10"/>
      <c r="G814" s="8"/>
    </row>
    <row r="815" ht="15.75" customHeight="1">
      <c r="F815" s="10"/>
      <c r="G815" s="8"/>
    </row>
    <row r="816" ht="15.75" customHeight="1">
      <c r="F816" s="10"/>
      <c r="G816" s="8"/>
    </row>
    <row r="817" ht="15.75" customHeight="1">
      <c r="F817" s="10"/>
      <c r="G817" s="8"/>
    </row>
    <row r="818" ht="15.75" customHeight="1">
      <c r="F818" s="10"/>
      <c r="G818" s="8"/>
    </row>
    <row r="819" ht="15.75" customHeight="1">
      <c r="F819" s="10"/>
      <c r="G819" s="8"/>
    </row>
    <row r="820" ht="15.75" customHeight="1">
      <c r="F820" s="10"/>
      <c r="G820" s="8"/>
    </row>
    <row r="821" ht="15.75" customHeight="1">
      <c r="F821" s="10"/>
      <c r="G821" s="8"/>
    </row>
    <row r="822" ht="15.75" customHeight="1">
      <c r="F822" s="10"/>
      <c r="G822" s="8"/>
    </row>
    <row r="823" ht="15.75" customHeight="1">
      <c r="F823" s="10"/>
      <c r="G823" s="8"/>
    </row>
    <row r="824" ht="15.75" customHeight="1">
      <c r="F824" s="10"/>
      <c r="G824" s="8"/>
    </row>
    <row r="825" ht="15.75" customHeight="1">
      <c r="F825" s="10"/>
      <c r="G825" s="8"/>
    </row>
    <row r="826" ht="15.75" customHeight="1">
      <c r="F826" s="10"/>
      <c r="G826" s="8"/>
    </row>
    <row r="827" ht="15.75" customHeight="1">
      <c r="F827" s="10"/>
      <c r="G827" s="8"/>
    </row>
    <row r="828" ht="15.75" customHeight="1">
      <c r="F828" s="10"/>
      <c r="G828" s="8"/>
    </row>
    <row r="829" ht="15.75" customHeight="1">
      <c r="F829" s="10"/>
      <c r="G829" s="8"/>
    </row>
    <row r="830" ht="15.75" customHeight="1">
      <c r="F830" s="10"/>
      <c r="G830" s="8"/>
    </row>
    <row r="831" ht="15.75" customHeight="1">
      <c r="F831" s="10"/>
      <c r="G831" s="8"/>
    </row>
    <row r="832" ht="15.75" customHeight="1">
      <c r="F832" s="10"/>
      <c r="G832" s="8"/>
    </row>
    <row r="833" ht="15.75" customHeight="1">
      <c r="F833" s="10"/>
      <c r="G833" s="8"/>
    </row>
    <row r="834" ht="15.75" customHeight="1">
      <c r="F834" s="10"/>
      <c r="G834" s="8"/>
    </row>
    <row r="835" ht="15.75" customHeight="1">
      <c r="F835" s="10"/>
      <c r="G835" s="8"/>
    </row>
    <row r="836" ht="15.75" customHeight="1">
      <c r="F836" s="10"/>
      <c r="G836" s="8"/>
    </row>
    <row r="837" ht="15.75" customHeight="1">
      <c r="F837" s="10"/>
      <c r="G837" s="8"/>
    </row>
    <row r="838" ht="15.75" customHeight="1">
      <c r="F838" s="10"/>
      <c r="G838" s="8"/>
    </row>
    <row r="839" ht="15.75" customHeight="1">
      <c r="F839" s="10"/>
      <c r="G839" s="8"/>
    </row>
    <row r="840" ht="15.75" customHeight="1">
      <c r="F840" s="10"/>
      <c r="G840" s="8"/>
    </row>
    <row r="841" ht="15.75" customHeight="1">
      <c r="F841" s="10"/>
      <c r="G841" s="8"/>
    </row>
    <row r="842" ht="15.75" customHeight="1">
      <c r="F842" s="10"/>
      <c r="G842" s="8"/>
    </row>
    <row r="843" ht="15.75" customHeight="1">
      <c r="F843" s="10"/>
      <c r="G843" s="8"/>
    </row>
    <row r="844" ht="15.75" customHeight="1">
      <c r="F844" s="10"/>
      <c r="G844" s="8"/>
    </row>
    <row r="845" ht="15.75" customHeight="1">
      <c r="F845" s="10"/>
      <c r="G845" s="8"/>
    </row>
    <row r="846" ht="15.75" customHeight="1">
      <c r="F846" s="10"/>
      <c r="G846" s="8"/>
    </row>
    <row r="847" ht="15.75" customHeight="1">
      <c r="F847" s="10"/>
      <c r="G847" s="8"/>
    </row>
    <row r="848" ht="15.75" customHeight="1">
      <c r="F848" s="10"/>
      <c r="G848" s="8"/>
    </row>
    <row r="849" ht="15.75" customHeight="1">
      <c r="F849" s="10"/>
      <c r="G849" s="8"/>
    </row>
    <row r="850" ht="15.75" customHeight="1">
      <c r="F850" s="10"/>
      <c r="G850" s="8"/>
    </row>
    <row r="851" ht="15.75" customHeight="1">
      <c r="F851" s="10"/>
      <c r="G851" s="8"/>
    </row>
    <row r="852" ht="15.75" customHeight="1">
      <c r="F852" s="10"/>
      <c r="G852" s="8"/>
    </row>
    <row r="853" ht="15.75" customHeight="1">
      <c r="F853" s="10"/>
      <c r="G853" s="8"/>
    </row>
    <row r="854" ht="15.75" customHeight="1">
      <c r="F854" s="10"/>
      <c r="G854" s="8"/>
    </row>
    <row r="855" ht="15.75" customHeight="1">
      <c r="F855" s="10"/>
      <c r="G855" s="8"/>
    </row>
    <row r="856" ht="15.75" customHeight="1">
      <c r="F856" s="10"/>
      <c r="G856" s="8"/>
    </row>
    <row r="857" ht="15.75" customHeight="1">
      <c r="F857" s="10"/>
      <c r="G857" s="8"/>
    </row>
    <row r="858" ht="15.75" customHeight="1">
      <c r="F858" s="10"/>
      <c r="G858" s="8"/>
    </row>
    <row r="859" ht="15.75" customHeight="1">
      <c r="F859" s="10"/>
      <c r="G859" s="8"/>
    </row>
    <row r="860" ht="15.75" customHeight="1">
      <c r="F860" s="10"/>
      <c r="G860" s="8"/>
    </row>
    <row r="861" ht="15.75" customHeight="1">
      <c r="F861" s="10"/>
      <c r="G861" s="8"/>
    </row>
    <row r="862" ht="15.75" customHeight="1">
      <c r="F862" s="10"/>
      <c r="G862" s="8"/>
    </row>
    <row r="863" ht="15.75" customHeight="1">
      <c r="F863" s="10"/>
      <c r="G863" s="8"/>
    </row>
    <row r="864" ht="15.75" customHeight="1">
      <c r="F864" s="10"/>
      <c r="G864" s="8"/>
    </row>
    <row r="865" ht="15.75" customHeight="1">
      <c r="F865" s="10"/>
      <c r="G865" s="8"/>
    </row>
    <row r="866" ht="15.75" customHeight="1">
      <c r="F866" s="10"/>
      <c r="G866" s="8"/>
    </row>
    <row r="867" ht="15.75" customHeight="1">
      <c r="F867" s="10"/>
      <c r="G867" s="8"/>
    </row>
    <row r="868" ht="15.75" customHeight="1">
      <c r="F868" s="10"/>
      <c r="G868" s="8"/>
    </row>
    <row r="869" ht="15.75" customHeight="1">
      <c r="F869" s="10"/>
      <c r="G869" s="8"/>
    </row>
    <row r="870" ht="15.75" customHeight="1">
      <c r="F870" s="10"/>
      <c r="G870" s="8"/>
    </row>
    <row r="871" ht="15.75" customHeight="1">
      <c r="F871" s="10"/>
      <c r="G871" s="8"/>
    </row>
    <row r="872" ht="15.75" customHeight="1">
      <c r="F872" s="10"/>
      <c r="G872" s="8"/>
    </row>
    <row r="873" ht="15.75" customHeight="1">
      <c r="F873" s="10"/>
      <c r="G873" s="8"/>
    </row>
    <row r="874" ht="15.75" customHeight="1">
      <c r="F874" s="10"/>
      <c r="G874" s="8"/>
    </row>
    <row r="875" ht="15.75" customHeight="1">
      <c r="F875" s="10"/>
      <c r="G875" s="8"/>
    </row>
    <row r="876" ht="15.75" customHeight="1">
      <c r="F876" s="10"/>
      <c r="G876" s="8"/>
    </row>
    <row r="877" ht="15.75" customHeight="1">
      <c r="F877" s="10"/>
      <c r="G877" s="8"/>
    </row>
    <row r="878" ht="15.75" customHeight="1">
      <c r="F878" s="10"/>
      <c r="G878" s="8"/>
    </row>
    <row r="879" ht="15.75" customHeight="1">
      <c r="F879" s="10"/>
      <c r="G879" s="8"/>
    </row>
    <row r="880" ht="15.75" customHeight="1">
      <c r="F880" s="10"/>
      <c r="G880" s="8"/>
    </row>
    <row r="881" ht="15.75" customHeight="1">
      <c r="F881" s="10"/>
      <c r="G881" s="8"/>
    </row>
    <row r="882" ht="15.75" customHeight="1">
      <c r="F882" s="10"/>
      <c r="G882" s="8"/>
    </row>
    <row r="883" ht="15.75" customHeight="1">
      <c r="F883" s="10"/>
      <c r="G883" s="8"/>
    </row>
    <row r="884" ht="15.75" customHeight="1">
      <c r="F884" s="10"/>
      <c r="G884" s="8"/>
    </row>
    <row r="885" ht="15.75" customHeight="1">
      <c r="F885" s="10"/>
      <c r="G885" s="8"/>
    </row>
    <row r="886" ht="15.75" customHeight="1">
      <c r="F886" s="10"/>
      <c r="G886" s="8"/>
    </row>
    <row r="887" ht="15.75" customHeight="1">
      <c r="F887" s="10"/>
      <c r="G887" s="8"/>
    </row>
    <row r="888" ht="15.75" customHeight="1">
      <c r="F888" s="10"/>
      <c r="G888" s="8"/>
    </row>
    <row r="889" ht="15.75" customHeight="1">
      <c r="F889" s="10"/>
      <c r="G889" s="8"/>
    </row>
    <row r="890" ht="15.75" customHeight="1">
      <c r="F890" s="10"/>
      <c r="G890" s="8"/>
    </row>
    <row r="891" ht="15.75" customHeight="1">
      <c r="F891" s="10"/>
      <c r="G891" s="8"/>
    </row>
    <row r="892" ht="15.75" customHeight="1">
      <c r="F892" s="10"/>
      <c r="G892" s="8"/>
    </row>
    <row r="893" ht="15.75" customHeight="1">
      <c r="F893" s="10"/>
      <c r="G893" s="8"/>
    </row>
    <row r="894" ht="15.75" customHeight="1">
      <c r="F894" s="10"/>
      <c r="G894" s="8"/>
    </row>
    <row r="895" ht="15.75" customHeight="1">
      <c r="F895" s="10"/>
      <c r="G895" s="8"/>
    </row>
    <row r="896" ht="15.75" customHeight="1">
      <c r="F896" s="10"/>
      <c r="G896" s="8"/>
    </row>
    <row r="897" ht="15.75" customHeight="1">
      <c r="F897" s="10"/>
      <c r="G897" s="8"/>
    </row>
    <row r="898" ht="15.75" customHeight="1">
      <c r="F898" s="10"/>
      <c r="G898" s="8"/>
    </row>
    <row r="899" ht="15.75" customHeight="1">
      <c r="F899" s="10"/>
      <c r="G899" s="8"/>
    </row>
    <row r="900" ht="15.75" customHeight="1">
      <c r="F900" s="10"/>
      <c r="G900" s="8"/>
    </row>
    <row r="901" ht="15.75" customHeight="1">
      <c r="F901" s="10"/>
      <c r="G901" s="8"/>
    </row>
    <row r="902" ht="15.75" customHeight="1">
      <c r="F902" s="10"/>
      <c r="G902" s="8"/>
    </row>
    <row r="903" ht="15.75" customHeight="1">
      <c r="F903" s="10"/>
      <c r="G903" s="8"/>
    </row>
    <row r="904" ht="15.75" customHeight="1">
      <c r="F904" s="10"/>
      <c r="G904" s="8"/>
    </row>
    <row r="905" ht="15.75" customHeight="1">
      <c r="F905" s="10"/>
      <c r="G905" s="8"/>
    </row>
    <row r="906" ht="15.75" customHeight="1">
      <c r="F906" s="10"/>
      <c r="G906" s="8"/>
    </row>
    <row r="907" ht="15.75" customHeight="1">
      <c r="F907" s="10"/>
      <c r="G907" s="8"/>
    </row>
    <row r="908" ht="15.75" customHeight="1">
      <c r="F908" s="10"/>
      <c r="G908" s="8"/>
    </row>
    <row r="909" ht="15.75" customHeight="1">
      <c r="F909" s="10"/>
      <c r="G909" s="8"/>
    </row>
    <row r="910" ht="15.75" customHeight="1">
      <c r="F910" s="10"/>
      <c r="G910" s="8"/>
    </row>
    <row r="911" ht="15.75" customHeight="1">
      <c r="F911" s="10"/>
      <c r="G911" s="8"/>
    </row>
    <row r="912" ht="15.75" customHeight="1">
      <c r="F912" s="10"/>
      <c r="G912" s="8"/>
    </row>
    <row r="913" ht="15.75" customHeight="1">
      <c r="F913" s="10"/>
      <c r="G913" s="8"/>
    </row>
    <row r="914" ht="15.75" customHeight="1">
      <c r="F914" s="10"/>
      <c r="G914" s="8"/>
    </row>
    <row r="915" ht="15.75" customHeight="1">
      <c r="F915" s="10"/>
      <c r="G915" s="8"/>
    </row>
    <row r="916" ht="15.75" customHeight="1">
      <c r="F916" s="10"/>
      <c r="G916" s="8"/>
    </row>
    <row r="917" ht="15.75" customHeight="1">
      <c r="F917" s="10"/>
      <c r="G917" s="8"/>
    </row>
    <row r="918" ht="15.75" customHeight="1">
      <c r="F918" s="10"/>
      <c r="G918" s="8"/>
    </row>
    <row r="919" ht="15.75" customHeight="1">
      <c r="F919" s="10"/>
      <c r="G919" s="8"/>
    </row>
    <row r="920" ht="15.75" customHeight="1">
      <c r="F920" s="10"/>
      <c r="G920" s="8"/>
    </row>
    <row r="921" ht="15.75" customHeight="1">
      <c r="F921" s="10"/>
      <c r="G921" s="8"/>
    </row>
    <row r="922" ht="15.75" customHeight="1">
      <c r="F922" s="10"/>
      <c r="G922" s="8"/>
    </row>
    <row r="923" ht="15.75" customHeight="1">
      <c r="F923" s="10"/>
      <c r="G923" s="8"/>
    </row>
    <row r="924" ht="15.75" customHeight="1">
      <c r="F924" s="10"/>
      <c r="G924" s="8"/>
    </row>
    <row r="925" ht="15.75" customHeight="1">
      <c r="F925" s="10"/>
      <c r="G925" s="8"/>
    </row>
    <row r="926" ht="15.75" customHeight="1">
      <c r="F926" s="10"/>
      <c r="G926" s="8"/>
    </row>
    <row r="927" ht="15.75" customHeight="1">
      <c r="F927" s="10"/>
      <c r="G927" s="8"/>
    </row>
    <row r="928" ht="15.75" customHeight="1">
      <c r="F928" s="10"/>
      <c r="G928" s="8"/>
    </row>
    <row r="929" ht="15.75" customHeight="1">
      <c r="F929" s="10"/>
      <c r="G929" s="8"/>
    </row>
    <row r="930" ht="15.75" customHeight="1">
      <c r="F930" s="10"/>
      <c r="G930" s="8"/>
    </row>
    <row r="931" ht="15.75" customHeight="1">
      <c r="F931" s="10"/>
      <c r="G931" s="8"/>
    </row>
    <row r="932" ht="15.75" customHeight="1">
      <c r="F932" s="10"/>
      <c r="G932" s="8"/>
    </row>
    <row r="933" ht="15.75" customHeight="1">
      <c r="F933" s="10"/>
      <c r="G933" s="8"/>
    </row>
    <row r="934" ht="15.75" customHeight="1">
      <c r="F934" s="10"/>
      <c r="G934" s="8"/>
    </row>
    <row r="935" ht="15.75" customHeight="1">
      <c r="F935" s="10"/>
      <c r="G935" s="8"/>
    </row>
    <row r="936" ht="15.75" customHeight="1">
      <c r="F936" s="10"/>
      <c r="G936" s="8"/>
    </row>
    <row r="937" ht="15.75" customHeight="1">
      <c r="F937" s="10"/>
      <c r="G937" s="8"/>
    </row>
    <row r="938" ht="15.75" customHeight="1">
      <c r="F938" s="10"/>
      <c r="G938" s="8"/>
    </row>
    <row r="939" ht="15.75" customHeight="1">
      <c r="F939" s="10"/>
      <c r="G939" s="8"/>
    </row>
    <row r="940" ht="15.75" customHeight="1">
      <c r="F940" s="10"/>
      <c r="G940" s="8"/>
    </row>
    <row r="941" ht="15.75" customHeight="1">
      <c r="F941" s="10"/>
      <c r="G941" s="8"/>
    </row>
    <row r="942" ht="15.75" customHeight="1">
      <c r="F942" s="10"/>
      <c r="G942" s="8"/>
    </row>
    <row r="943" ht="15.75" customHeight="1">
      <c r="F943" s="10"/>
      <c r="G943" s="8"/>
    </row>
    <row r="944" ht="15.75" customHeight="1">
      <c r="F944" s="10"/>
      <c r="G944" s="8"/>
    </row>
    <row r="945" ht="15.75" customHeight="1">
      <c r="F945" s="10"/>
      <c r="G945" s="8"/>
    </row>
    <row r="946" ht="15.75" customHeight="1">
      <c r="F946" s="10"/>
      <c r="G946" s="8"/>
    </row>
    <row r="947" ht="15.75" customHeight="1">
      <c r="F947" s="10"/>
      <c r="G947" s="8"/>
    </row>
    <row r="948" ht="15.75" customHeight="1">
      <c r="F948" s="10"/>
      <c r="G948" s="8"/>
    </row>
    <row r="949" ht="15.75" customHeight="1">
      <c r="F949" s="10"/>
      <c r="G949" s="8"/>
    </row>
    <row r="950" ht="15.75" customHeight="1">
      <c r="F950" s="10"/>
      <c r="G950" s="8"/>
    </row>
    <row r="951" ht="15.75" customHeight="1">
      <c r="F951" s="10"/>
      <c r="G951" s="8"/>
    </row>
    <row r="952" ht="15.75" customHeight="1">
      <c r="F952" s="10"/>
      <c r="G952" s="8"/>
    </row>
    <row r="953" ht="15.75" customHeight="1">
      <c r="F953" s="10"/>
      <c r="G953" s="8"/>
    </row>
    <row r="954" ht="15.75" customHeight="1">
      <c r="F954" s="10"/>
      <c r="G954" s="8"/>
    </row>
    <row r="955" ht="15.75" customHeight="1">
      <c r="F955" s="10"/>
      <c r="G955" s="8"/>
    </row>
    <row r="956" ht="15.75" customHeight="1">
      <c r="F956" s="10"/>
      <c r="G956" s="8"/>
    </row>
    <row r="957" ht="15.75" customHeight="1">
      <c r="F957" s="10"/>
      <c r="G957" s="8"/>
    </row>
    <row r="958" ht="15.75" customHeight="1">
      <c r="F958" s="10"/>
      <c r="G958" s="8"/>
    </row>
    <row r="959" ht="15.75" customHeight="1">
      <c r="F959" s="10"/>
      <c r="G959" s="8"/>
    </row>
    <row r="960" ht="15.75" customHeight="1">
      <c r="F960" s="10"/>
      <c r="G960" s="8"/>
    </row>
    <row r="961" ht="15.75" customHeight="1">
      <c r="F961" s="10"/>
      <c r="G961" s="8"/>
    </row>
    <row r="962" ht="15.75" customHeight="1">
      <c r="F962" s="10"/>
      <c r="G962" s="8"/>
    </row>
    <row r="963" ht="15.75" customHeight="1">
      <c r="F963" s="10"/>
      <c r="G963" s="8"/>
    </row>
    <row r="964" ht="15.75" customHeight="1">
      <c r="F964" s="10"/>
      <c r="G964" s="8"/>
    </row>
    <row r="965" ht="15.75" customHeight="1">
      <c r="F965" s="10"/>
      <c r="G965" s="8"/>
    </row>
    <row r="966" ht="15.75" customHeight="1">
      <c r="F966" s="10"/>
      <c r="G966" s="8"/>
    </row>
    <row r="967" ht="15.75" customHeight="1">
      <c r="F967" s="10"/>
      <c r="G967" s="8"/>
    </row>
    <row r="968" ht="15.75" customHeight="1">
      <c r="F968" s="10"/>
      <c r="G968" s="8"/>
    </row>
    <row r="969" ht="15.75" customHeight="1">
      <c r="F969" s="10"/>
      <c r="G969" s="8"/>
    </row>
    <row r="970" ht="15.75" customHeight="1">
      <c r="F970" s="10"/>
      <c r="G970" s="8"/>
    </row>
    <row r="971" ht="15.75" customHeight="1">
      <c r="F971" s="10"/>
      <c r="G971" s="8"/>
    </row>
    <row r="972" ht="15.75" customHeight="1">
      <c r="F972" s="10"/>
      <c r="G972" s="8"/>
    </row>
    <row r="973" ht="15.75" customHeight="1">
      <c r="F973" s="10"/>
      <c r="G973" s="8"/>
    </row>
    <row r="974" ht="15.75" customHeight="1">
      <c r="F974" s="10"/>
      <c r="G974" s="8"/>
    </row>
    <row r="975" ht="15.75" customHeight="1">
      <c r="F975" s="10"/>
      <c r="G975" s="8"/>
    </row>
    <row r="976" ht="15.75" customHeight="1">
      <c r="F976" s="10"/>
      <c r="G976" s="8"/>
    </row>
    <row r="977" ht="15.75" customHeight="1">
      <c r="F977" s="10"/>
      <c r="G977" s="8"/>
    </row>
    <row r="978" ht="15.75" customHeight="1">
      <c r="F978" s="10"/>
      <c r="G978" s="8"/>
    </row>
    <row r="979" ht="15.75" customHeight="1">
      <c r="F979" s="10"/>
      <c r="G979" s="8"/>
    </row>
    <row r="980" ht="15.75" customHeight="1">
      <c r="F980" s="10"/>
      <c r="G980" s="8"/>
    </row>
    <row r="981" ht="15.75" customHeight="1">
      <c r="F981" s="10"/>
      <c r="G981" s="8"/>
    </row>
    <row r="982" ht="15.75" customHeight="1">
      <c r="F982" s="10"/>
      <c r="G982" s="8"/>
    </row>
    <row r="983" ht="15.75" customHeight="1">
      <c r="F983" s="10"/>
      <c r="G983" s="8"/>
    </row>
    <row r="984" ht="15.75" customHeight="1">
      <c r="F984" s="10"/>
      <c r="G984" s="8"/>
    </row>
    <row r="985" ht="15.75" customHeight="1">
      <c r="F985" s="10"/>
      <c r="G985" s="8"/>
    </row>
    <row r="986" ht="15.75" customHeight="1">
      <c r="F986" s="10"/>
      <c r="G986" s="8"/>
    </row>
    <row r="987" ht="15.75" customHeight="1">
      <c r="F987" s="10"/>
      <c r="G987" s="8"/>
    </row>
    <row r="988" ht="15.75" customHeight="1">
      <c r="F988" s="10"/>
      <c r="G988" s="8"/>
    </row>
    <row r="989" ht="15.75" customHeight="1">
      <c r="F989" s="10"/>
      <c r="G989" s="8"/>
    </row>
    <row r="990" ht="15.75" customHeight="1">
      <c r="F990" s="10"/>
      <c r="G990" s="8"/>
    </row>
    <row r="991" ht="15.75" customHeight="1">
      <c r="F991" s="10"/>
      <c r="G991" s="8"/>
    </row>
    <row r="992" ht="15.75" customHeight="1">
      <c r="F992" s="10"/>
      <c r="G992" s="8"/>
    </row>
    <row r="993" ht="15.75" customHeight="1">
      <c r="F993" s="10"/>
      <c r="G993" s="8"/>
    </row>
    <row r="994" ht="15.75" customHeight="1">
      <c r="F994" s="10"/>
      <c r="G994" s="8"/>
    </row>
    <row r="995" ht="15.75" customHeight="1">
      <c r="F995" s="10"/>
      <c r="G995" s="8"/>
    </row>
    <row r="996" ht="15.75" customHeight="1">
      <c r="F996" s="10"/>
      <c r="G996" s="8"/>
    </row>
    <row r="997" ht="15.75" customHeight="1">
      <c r="F997" s="10"/>
      <c r="G997" s="8"/>
    </row>
    <row r="998" ht="15.75" customHeight="1">
      <c r="F998" s="10"/>
      <c r="G998" s="8"/>
    </row>
    <row r="999" ht="15.75" customHeight="1">
      <c r="F999" s="10"/>
      <c r="G999" s="8"/>
    </row>
    <row r="1000" ht="15.75" customHeight="1">
      <c r="F1000" s="10"/>
      <c r="G1000" s="8"/>
    </row>
  </sheetData>
  <mergeCells count="7">
    <mergeCell ref="R1:W6"/>
    <mergeCell ref="A9:C9"/>
    <mergeCell ref="A10:C10"/>
    <mergeCell ref="A16:B16"/>
    <mergeCell ref="A18:B18"/>
    <mergeCell ref="A20:C23"/>
    <mergeCell ref="A26:C31"/>
  </mergeCells>
  <printOptions/>
  <pageMargins bottom="0.787401575" footer="0.0" header="0.0" left="0.511811024" right="0.511811024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7.71"/>
    <col customWidth="1" min="3" max="3" width="9.14"/>
    <col customWidth="1" min="4" max="6" width="22.71"/>
    <col customWidth="1" min="7" max="18" width="9.14"/>
    <col customWidth="1" min="19" max="21" width="12.57"/>
    <col customWidth="1" min="22" max="26" width="8.71"/>
  </cols>
  <sheetData>
    <row r="1">
      <c r="A1" s="9" t="s">
        <v>208</v>
      </c>
      <c r="B1" s="9" t="s">
        <v>209</v>
      </c>
      <c r="C1" s="10"/>
      <c r="D1" s="9" t="s">
        <v>210</v>
      </c>
      <c r="E1" s="9" t="s">
        <v>32</v>
      </c>
      <c r="F1" s="9" t="s">
        <v>54</v>
      </c>
      <c r="G1" s="10"/>
      <c r="H1" s="38" t="s">
        <v>165</v>
      </c>
      <c r="I1" s="38" t="s">
        <v>166</v>
      </c>
      <c r="J1" s="10"/>
      <c r="K1" s="10"/>
      <c r="L1" s="10"/>
      <c r="M1" s="10"/>
      <c r="N1" s="10"/>
      <c r="O1" s="10"/>
      <c r="P1" s="10"/>
      <c r="Q1" s="10"/>
      <c r="R1" s="10"/>
      <c r="S1" s="114" t="s">
        <v>211</v>
      </c>
      <c r="V1" s="10"/>
      <c r="W1" s="10"/>
      <c r="X1" s="10"/>
      <c r="Y1" s="10"/>
      <c r="Z1" s="10"/>
    </row>
    <row r="2">
      <c r="A2" s="14">
        <v>121.0</v>
      </c>
      <c r="B2" s="14">
        <v>90.0</v>
      </c>
      <c r="C2" s="10"/>
      <c r="D2" s="9" t="s">
        <v>212</v>
      </c>
      <c r="E2" s="15">
        <f>AVERAGE(A2:A36)</f>
        <v>117.6285714</v>
      </c>
      <c r="F2" s="15">
        <f>_xlfn.VAR.S(A2:A36)</f>
        <v>110.2403361</v>
      </c>
      <c r="G2" s="10"/>
      <c r="H2" s="15">
        <v>0.0</v>
      </c>
      <c r="I2" s="15">
        <f t="shared" ref="I2:I101" si="2">_xlfn.F.DIST(H2,34,34,FALSE)</f>
        <v>0</v>
      </c>
      <c r="J2" s="10"/>
      <c r="K2" s="10"/>
      <c r="L2" s="10"/>
      <c r="M2" s="10"/>
      <c r="N2" s="10"/>
      <c r="O2" s="10"/>
      <c r="P2" s="10"/>
      <c r="Q2" s="10"/>
      <c r="R2" s="10"/>
      <c r="V2" s="10"/>
      <c r="W2" s="10"/>
      <c r="X2" s="10"/>
      <c r="Y2" s="10"/>
      <c r="Z2" s="10"/>
    </row>
    <row r="3">
      <c r="A3" s="14">
        <v>109.0</v>
      </c>
      <c r="B3" s="14">
        <v>120.0</v>
      </c>
      <c r="C3" s="10"/>
      <c r="D3" s="9" t="s">
        <v>213</v>
      </c>
      <c r="E3" s="15">
        <f t="shared" ref="E3:F3" si="1">_xlfn.VAR.S(A2:A36)</f>
        <v>110.2403361</v>
      </c>
      <c r="F3" s="15">
        <f t="shared" si="1"/>
        <v>266.4168067</v>
      </c>
      <c r="G3" s="10"/>
      <c r="H3" s="15">
        <v>0.1</v>
      </c>
      <c r="I3" s="15">
        <f t="shared" si="2"/>
        <v>0.00000007764173006</v>
      </c>
      <c r="J3" s="10"/>
      <c r="K3" s="10"/>
      <c r="L3" s="10"/>
      <c r="M3" s="10"/>
      <c r="N3" s="10"/>
      <c r="O3" s="10"/>
      <c r="P3" s="10"/>
      <c r="Q3" s="10"/>
      <c r="R3" s="10"/>
      <c r="S3" s="12"/>
      <c r="T3" s="12" t="s">
        <v>214</v>
      </c>
      <c r="U3" s="12" t="s">
        <v>215</v>
      </c>
      <c r="V3" s="10"/>
      <c r="W3" s="10"/>
      <c r="X3" s="10"/>
      <c r="Y3" s="10"/>
      <c r="Z3" s="10"/>
    </row>
    <row r="4">
      <c r="A4" s="14">
        <v>107.0</v>
      </c>
      <c r="B4" s="14">
        <v>93.0</v>
      </c>
      <c r="C4" s="10"/>
      <c r="D4" s="10"/>
      <c r="E4" s="10"/>
      <c r="F4" s="10"/>
      <c r="G4" s="10"/>
      <c r="H4" s="15">
        <v>0.15</v>
      </c>
      <c r="I4" s="15">
        <f t="shared" si="2"/>
        <v>0.00001125071368</v>
      </c>
      <c r="J4" s="10"/>
      <c r="K4" s="10"/>
      <c r="L4" s="10"/>
      <c r="M4" s="10"/>
      <c r="N4" s="10"/>
      <c r="O4" s="10"/>
      <c r="P4" s="10"/>
      <c r="Q4" s="10"/>
      <c r="R4" s="10"/>
      <c r="S4" s="19" t="s">
        <v>32</v>
      </c>
      <c r="T4" s="19">
        <v>101.22857142857143</v>
      </c>
      <c r="U4" s="19">
        <v>117.62857142857143</v>
      </c>
      <c r="V4" s="10"/>
      <c r="W4" s="10"/>
      <c r="X4" s="10"/>
      <c r="Y4" s="10"/>
      <c r="Z4" s="10"/>
    </row>
    <row r="5">
      <c r="A5" s="14">
        <v>111.0</v>
      </c>
      <c r="B5" s="14">
        <v>110.0</v>
      </c>
      <c r="C5" s="10"/>
      <c r="D5" s="46" t="s">
        <v>79</v>
      </c>
      <c r="E5" s="45" t="s">
        <v>216</v>
      </c>
      <c r="F5" s="10"/>
      <c r="G5" s="10"/>
      <c r="H5" s="15">
        <v>0.2</v>
      </c>
      <c r="I5" s="15">
        <f t="shared" si="2"/>
        <v>0.0002640973627</v>
      </c>
      <c r="J5" s="10"/>
      <c r="K5" s="10"/>
      <c r="L5" s="10"/>
      <c r="M5" s="10"/>
      <c r="N5" s="10"/>
      <c r="O5" s="10"/>
      <c r="P5" s="10"/>
      <c r="Q5" s="10"/>
      <c r="R5" s="10"/>
      <c r="S5" s="19" t="s">
        <v>54</v>
      </c>
      <c r="T5" s="19">
        <v>266.41680672268984</v>
      </c>
      <c r="U5" s="19">
        <v>110.24033613445374</v>
      </c>
      <c r="V5" s="10"/>
      <c r="W5" s="10"/>
      <c r="X5" s="10"/>
      <c r="Y5" s="10"/>
      <c r="Z5" s="10"/>
    </row>
    <row r="6">
      <c r="A6" s="14">
        <v>101.0</v>
      </c>
      <c r="B6" s="14">
        <v>91.0</v>
      </c>
      <c r="C6" s="10"/>
      <c r="D6" s="46" t="s">
        <v>81</v>
      </c>
      <c r="E6" s="45" t="s">
        <v>217</v>
      </c>
      <c r="F6" s="10"/>
      <c r="G6" s="10"/>
      <c r="H6" s="15">
        <v>0.25</v>
      </c>
      <c r="I6" s="15">
        <f t="shared" si="2"/>
        <v>0.002341780557</v>
      </c>
      <c r="J6" s="10"/>
      <c r="K6" s="10"/>
      <c r="L6" s="10"/>
      <c r="M6" s="10"/>
      <c r="N6" s="10"/>
      <c r="O6" s="10"/>
      <c r="P6" s="10"/>
      <c r="Q6" s="10"/>
      <c r="R6" s="10"/>
      <c r="S6" s="19" t="s">
        <v>218</v>
      </c>
      <c r="T6" s="19">
        <v>35.0</v>
      </c>
      <c r="U6" s="19">
        <v>35.0</v>
      </c>
      <c r="V6" s="10"/>
      <c r="W6" s="10"/>
      <c r="X6" s="10"/>
      <c r="Y6" s="10"/>
      <c r="Z6" s="10"/>
    </row>
    <row r="7">
      <c r="A7" s="14">
        <v>132.0</v>
      </c>
      <c r="B7" s="14">
        <v>115.0</v>
      </c>
      <c r="C7" s="10"/>
      <c r="D7" s="10"/>
      <c r="E7" s="10"/>
      <c r="F7" s="10"/>
      <c r="G7" s="10"/>
      <c r="H7" s="15">
        <v>0.3</v>
      </c>
      <c r="I7" s="15">
        <f t="shared" si="2"/>
        <v>0.01141070812</v>
      </c>
      <c r="J7" s="10"/>
      <c r="K7" s="10"/>
      <c r="L7" s="10"/>
      <c r="M7" s="10"/>
      <c r="N7" s="10"/>
      <c r="O7" s="10"/>
      <c r="P7" s="10"/>
      <c r="Q7" s="10"/>
      <c r="R7" s="10"/>
      <c r="S7" s="19" t="s">
        <v>219</v>
      </c>
      <c r="T7" s="19">
        <v>34.0</v>
      </c>
      <c r="U7" s="19">
        <v>34.0</v>
      </c>
      <c r="V7" s="10"/>
      <c r="W7" s="10"/>
      <c r="X7" s="10"/>
      <c r="Y7" s="10"/>
      <c r="Z7" s="10"/>
    </row>
    <row r="8">
      <c r="A8" s="14">
        <v>110.0</v>
      </c>
      <c r="B8" s="14">
        <v>88.0</v>
      </c>
      <c r="C8" s="10"/>
      <c r="D8" s="63" t="s">
        <v>220</v>
      </c>
      <c r="E8" s="106">
        <f>F3/F2</f>
        <v>2.416690805</v>
      </c>
      <c r="F8" s="10"/>
      <c r="G8" s="10"/>
      <c r="H8" s="15">
        <v>0.35</v>
      </c>
      <c r="I8" s="15">
        <f t="shared" si="2"/>
        <v>0.03725521552</v>
      </c>
      <c r="J8" s="10"/>
      <c r="K8" s="10"/>
      <c r="L8" s="10"/>
      <c r="M8" s="10"/>
      <c r="N8" s="10"/>
      <c r="O8" s="10"/>
      <c r="P8" s="10"/>
      <c r="Q8" s="10"/>
      <c r="R8" s="10"/>
      <c r="S8" s="19" t="s">
        <v>165</v>
      </c>
      <c r="T8" s="19">
        <v>2.416690805421318</v>
      </c>
      <c r="U8" s="19"/>
      <c r="V8" s="10"/>
      <c r="W8" s="10"/>
      <c r="X8" s="10"/>
      <c r="Y8" s="10"/>
      <c r="Z8" s="10"/>
    </row>
    <row r="9">
      <c r="A9" s="14">
        <v>117.0</v>
      </c>
      <c r="B9" s="14">
        <v>124.0</v>
      </c>
      <c r="C9" s="10"/>
      <c r="D9" s="63" t="s">
        <v>221</v>
      </c>
      <c r="E9" s="115">
        <f>_xlfn.F.DIST.RT(E8,34,34)</f>
        <v>0.005962425871</v>
      </c>
      <c r="F9" s="10"/>
      <c r="G9" s="10"/>
      <c r="H9" s="15">
        <v>0.4</v>
      </c>
      <c r="I9" s="15">
        <f t="shared" si="2"/>
        <v>0.09163326212</v>
      </c>
      <c r="J9" s="10"/>
      <c r="K9" s="10"/>
      <c r="L9" s="10"/>
      <c r="M9" s="10"/>
      <c r="N9" s="10"/>
      <c r="O9" s="10"/>
      <c r="P9" s="10"/>
      <c r="Q9" s="10"/>
      <c r="R9" s="10"/>
      <c r="S9" s="19" t="s">
        <v>222</v>
      </c>
      <c r="T9" s="19">
        <v>0.005962425871078336</v>
      </c>
      <c r="U9" s="19"/>
      <c r="V9" s="10"/>
      <c r="W9" s="10"/>
      <c r="X9" s="10"/>
      <c r="Y9" s="10"/>
      <c r="Z9" s="10"/>
    </row>
    <row r="10">
      <c r="A10" s="14">
        <v>132.0</v>
      </c>
      <c r="B10" s="14">
        <v>99.0</v>
      </c>
      <c r="C10" s="10"/>
      <c r="D10" s="10"/>
      <c r="E10" s="10"/>
      <c r="F10" s="10"/>
      <c r="G10" s="10"/>
      <c r="H10" s="15">
        <v>0.45</v>
      </c>
      <c r="I10" s="15">
        <f t="shared" si="2"/>
        <v>0.1829509394</v>
      </c>
      <c r="J10" s="10"/>
      <c r="K10" s="10"/>
      <c r="L10" s="10"/>
      <c r="M10" s="10"/>
      <c r="N10" s="10"/>
      <c r="O10" s="10"/>
      <c r="P10" s="10"/>
      <c r="Q10" s="10"/>
      <c r="R10" s="10"/>
      <c r="S10" s="20" t="s">
        <v>223</v>
      </c>
      <c r="T10" s="20">
        <v>1.7720664771705754</v>
      </c>
      <c r="U10" s="20"/>
      <c r="V10" s="10"/>
      <c r="W10" s="10"/>
      <c r="X10" s="10"/>
      <c r="Y10" s="10"/>
      <c r="Z10" s="10"/>
    </row>
    <row r="11">
      <c r="A11" s="14">
        <v>104.0</v>
      </c>
      <c r="B11" s="14">
        <v>74.0</v>
      </c>
      <c r="C11" s="10"/>
      <c r="D11" s="63" t="s">
        <v>224</v>
      </c>
      <c r="E11" s="63">
        <v>34.0</v>
      </c>
      <c r="F11" s="45" t="s">
        <v>225</v>
      </c>
      <c r="G11" s="10"/>
      <c r="H11" s="15">
        <v>0.5</v>
      </c>
      <c r="I11" s="15">
        <f t="shared" si="2"/>
        <v>0.3117911335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4">
        <v>127.0</v>
      </c>
      <c r="B12" s="14">
        <v>81.0</v>
      </c>
      <c r="C12" s="10"/>
      <c r="D12" s="63" t="s">
        <v>226</v>
      </c>
      <c r="E12" s="63">
        <v>34.0</v>
      </c>
      <c r="F12" s="45" t="s">
        <v>227</v>
      </c>
      <c r="G12" s="10"/>
      <c r="H12" s="15">
        <v>0.55</v>
      </c>
      <c r="I12" s="15">
        <f t="shared" si="2"/>
        <v>0.469863591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4">
        <v>120.0</v>
      </c>
      <c r="B13" s="14">
        <v>104.0</v>
      </c>
      <c r="C13" s="10"/>
      <c r="D13" s="10"/>
      <c r="E13" s="10"/>
      <c r="F13" s="10"/>
      <c r="G13" s="10"/>
      <c r="H13" s="15">
        <v>0.6</v>
      </c>
      <c r="I13" s="15">
        <f t="shared" si="2"/>
        <v>0.6423727289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4">
        <v>126.0</v>
      </c>
      <c r="B14" s="14">
        <v>77.0</v>
      </c>
      <c r="C14" s="10"/>
      <c r="D14" s="63" t="s">
        <v>96</v>
      </c>
      <c r="E14" s="64">
        <v>0.05</v>
      </c>
      <c r="F14" s="10"/>
      <c r="G14" s="10"/>
      <c r="H14" s="15">
        <v>0.65</v>
      </c>
      <c r="I14" s="15">
        <f t="shared" si="2"/>
        <v>0.8120936272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4">
        <v>112.0</v>
      </c>
      <c r="B15" s="14">
        <v>79.0</v>
      </c>
      <c r="C15" s="10"/>
      <c r="D15" s="10"/>
      <c r="E15" s="10"/>
      <c r="F15" s="10"/>
      <c r="G15" s="10"/>
      <c r="H15" s="15">
        <v>0.7</v>
      </c>
      <c r="I15" s="15">
        <f t="shared" si="2"/>
        <v>0.9632783795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4">
        <v>108.0</v>
      </c>
      <c r="B16" s="14">
        <v>115.0</v>
      </c>
      <c r="C16" s="10"/>
      <c r="D16" s="65" t="s">
        <v>228</v>
      </c>
      <c r="E16" s="116">
        <f>_xlfn.F.INV.RT(E14,E12,E11)</f>
        <v>1.772066477</v>
      </c>
      <c r="F16" s="10"/>
      <c r="G16" s="10"/>
      <c r="H16" s="15">
        <v>0.75</v>
      </c>
      <c r="I16" s="15">
        <f t="shared" si="2"/>
        <v>1.084259056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4">
        <v>138.0</v>
      </c>
      <c r="B17" s="14">
        <v>88.0</v>
      </c>
      <c r="C17" s="10"/>
      <c r="D17" s="10"/>
      <c r="E17" s="10"/>
      <c r="F17" s="10"/>
      <c r="G17" s="10"/>
      <c r="H17" s="15">
        <v>0.8</v>
      </c>
      <c r="I17" s="15">
        <f t="shared" si="2"/>
        <v>1.168479555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4">
        <v>116.0</v>
      </c>
      <c r="B18" s="14">
        <v>119.0</v>
      </c>
      <c r="C18" s="10"/>
      <c r="D18" s="10"/>
      <c r="E18" s="10"/>
      <c r="F18" s="10"/>
      <c r="G18" s="10"/>
      <c r="H18" s="15">
        <v>0.85</v>
      </c>
      <c r="I18" s="15">
        <f t="shared" si="2"/>
        <v>1.214256802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4">
        <v>105.0</v>
      </c>
      <c r="B19" s="14">
        <v>81.0</v>
      </c>
      <c r="C19" s="10"/>
      <c r="D19" s="53" t="s">
        <v>229</v>
      </c>
      <c r="E19" s="30"/>
      <c r="F19" s="10"/>
      <c r="G19" s="10"/>
      <c r="H19" s="15">
        <v>0.9</v>
      </c>
      <c r="I19" s="15">
        <f t="shared" si="2"/>
        <v>1.223782442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4">
        <v>117.0</v>
      </c>
      <c r="B20" s="14">
        <v>120.0</v>
      </c>
      <c r="C20" s="10"/>
      <c r="D20" s="31"/>
      <c r="E20" s="32"/>
      <c r="F20" s="10"/>
      <c r="G20" s="10"/>
      <c r="H20" s="15">
        <v>0.95</v>
      </c>
      <c r="I20" s="15">
        <f t="shared" si="2"/>
        <v>1.201842057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4">
        <v>129.0</v>
      </c>
      <c r="B21" s="14">
        <v>80.0</v>
      </c>
      <c r="C21" s="10"/>
      <c r="D21" s="31"/>
      <c r="E21" s="32"/>
      <c r="F21" s="10"/>
      <c r="G21" s="10"/>
      <c r="H21" s="15">
        <v>1.0</v>
      </c>
      <c r="I21" s="15">
        <f t="shared" si="2"/>
        <v>1.154586956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4">
        <v>133.0</v>
      </c>
      <c r="B22" s="14">
        <v>116.0</v>
      </c>
      <c r="C22" s="10"/>
      <c r="D22" s="40"/>
      <c r="E22" s="42"/>
      <c r="F22" s="10"/>
      <c r="G22" s="10"/>
      <c r="H22" s="15">
        <v>1.05</v>
      </c>
      <c r="I22" s="15">
        <f t="shared" si="2"/>
        <v>1.088539038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4">
        <v>109.0</v>
      </c>
      <c r="B23" s="14">
        <v>133.0</v>
      </c>
      <c r="C23" s="10"/>
      <c r="D23" s="103"/>
      <c r="E23" s="103"/>
      <c r="F23" s="10"/>
      <c r="G23" s="10"/>
      <c r="H23" s="15">
        <v>1.1</v>
      </c>
      <c r="I23" s="15">
        <f t="shared" si="2"/>
        <v>1.009888533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4">
        <v>105.0</v>
      </c>
      <c r="B24" s="14">
        <v>93.0</v>
      </c>
      <c r="C24" s="10"/>
      <c r="D24" s="103"/>
      <c r="E24" s="103"/>
      <c r="F24" s="10"/>
      <c r="G24" s="10"/>
      <c r="H24" s="15">
        <v>1.15</v>
      </c>
      <c r="I24" s="15">
        <f t="shared" si="2"/>
        <v>0.9240688018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4">
        <v>122.0</v>
      </c>
      <c r="B25" s="14">
        <v>111.0</v>
      </c>
      <c r="C25" s="10"/>
      <c r="D25" s="10"/>
      <c r="E25" s="10"/>
      <c r="F25" s="10"/>
      <c r="G25" s="10"/>
      <c r="H25" s="15">
        <v>1.2</v>
      </c>
      <c r="I25" s="15">
        <f t="shared" si="2"/>
        <v>0.8355554729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4">
        <v>137.0</v>
      </c>
      <c r="B26" s="14">
        <v>114.0</v>
      </c>
      <c r="C26" s="10"/>
      <c r="D26" s="10"/>
      <c r="E26" s="10"/>
      <c r="F26" s="10"/>
      <c r="G26" s="10"/>
      <c r="H26" s="15">
        <v>1.25</v>
      </c>
      <c r="I26" s="15">
        <f t="shared" si="2"/>
        <v>0.747826915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4">
        <v>119.0</v>
      </c>
      <c r="B27" s="14">
        <v>87.0</v>
      </c>
      <c r="C27" s="10"/>
      <c r="D27" s="10"/>
      <c r="E27" s="10"/>
      <c r="F27" s="10"/>
      <c r="G27" s="10"/>
      <c r="H27" s="15">
        <v>1.3</v>
      </c>
      <c r="I27" s="15">
        <f t="shared" si="2"/>
        <v>0.6634278697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4">
        <v>120.0</v>
      </c>
      <c r="B28" s="14">
        <v>103.0</v>
      </c>
      <c r="C28" s="10"/>
      <c r="D28" s="10"/>
      <c r="E28" s="10"/>
      <c r="F28" s="10"/>
      <c r="G28" s="10"/>
      <c r="H28" s="15">
        <v>1.35</v>
      </c>
      <c r="I28" s="15">
        <f t="shared" si="2"/>
        <v>0.5840896062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4">
        <v>124.0</v>
      </c>
      <c r="B29" s="14">
        <v>99.0</v>
      </c>
      <c r="C29" s="10"/>
      <c r="D29" s="10"/>
      <c r="E29" s="10"/>
      <c r="F29" s="10"/>
      <c r="G29" s="10"/>
      <c r="H29" s="15">
        <v>1.4</v>
      </c>
      <c r="I29" s="15">
        <f t="shared" si="2"/>
        <v>0.5108728842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4">
        <v>106.0</v>
      </c>
      <c r="B30" s="14">
        <v>116.0</v>
      </c>
      <c r="C30" s="10"/>
      <c r="D30" s="10"/>
      <c r="E30" s="10"/>
      <c r="F30" s="10"/>
      <c r="G30" s="10"/>
      <c r="H30" s="15">
        <v>1.45</v>
      </c>
      <c r="I30" s="15">
        <f t="shared" si="2"/>
        <v>0.4443116152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4">
        <v>108.0</v>
      </c>
      <c r="B31" s="14">
        <v>102.0</v>
      </c>
      <c r="C31" s="10"/>
      <c r="D31" s="10"/>
      <c r="E31" s="10"/>
      <c r="F31" s="10"/>
      <c r="G31" s="10"/>
      <c r="H31" s="15">
        <v>1.5</v>
      </c>
      <c r="I31" s="15">
        <f t="shared" si="2"/>
        <v>0.3845442744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4">
        <v>136.0</v>
      </c>
      <c r="B32" s="14">
        <v>81.0</v>
      </c>
      <c r="C32" s="10"/>
      <c r="D32" s="10"/>
      <c r="E32" s="10"/>
      <c r="F32" s="10"/>
      <c r="G32" s="10"/>
      <c r="H32" s="15">
        <v>1.55</v>
      </c>
      <c r="I32" s="15">
        <f t="shared" si="2"/>
        <v>0.3314267326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4">
        <v>116.0</v>
      </c>
      <c r="B33" s="14">
        <v>99.0</v>
      </c>
      <c r="C33" s="10"/>
      <c r="D33" s="10"/>
      <c r="E33" s="10"/>
      <c r="F33" s="10"/>
      <c r="G33" s="10"/>
      <c r="H33" s="15">
        <v>1.6</v>
      </c>
      <c r="I33" s="15">
        <f t="shared" si="2"/>
        <v>0.2846245722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4">
        <v>113.0</v>
      </c>
      <c r="B34" s="14">
        <v>118.0</v>
      </c>
      <c r="C34" s="10"/>
      <c r="D34" s="10"/>
      <c r="E34" s="10"/>
      <c r="F34" s="10"/>
      <c r="G34" s="10"/>
      <c r="H34" s="15">
        <v>1.65</v>
      </c>
      <c r="I34" s="15">
        <f t="shared" si="2"/>
        <v>0.2436856149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4">
        <v>118.0</v>
      </c>
      <c r="B35" s="14">
        <v>126.0</v>
      </c>
      <c r="C35" s="10"/>
      <c r="D35" s="10"/>
      <c r="E35" s="10"/>
      <c r="F35" s="10"/>
      <c r="G35" s="10"/>
      <c r="H35" s="15">
        <v>1.7</v>
      </c>
      <c r="I35" s="15">
        <f t="shared" si="2"/>
        <v>0.2080948154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4">
        <v>109.0</v>
      </c>
      <c r="B36" s="14">
        <v>97.0</v>
      </c>
      <c r="C36" s="10"/>
      <c r="D36" s="10"/>
      <c r="E36" s="10"/>
      <c r="F36" s="10"/>
      <c r="G36" s="10"/>
      <c r="H36" s="15">
        <v>1.75</v>
      </c>
      <c r="I36" s="15">
        <f t="shared" si="2"/>
        <v>0.1773142699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5">
        <v>1.8</v>
      </c>
      <c r="I37" s="15">
        <f t="shared" si="2"/>
        <v>0.1508111721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5">
        <v>1.85</v>
      </c>
      <c r="I38" s="15">
        <f t="shared" si="2"/>
        <v>0.1280763415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5">
        <v>1.9</v>
      </c>
      <c r="I39" s="15">
        <f t="shared" si="2"/>
        <v>0.1086356047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5">
        <v>1.95</v>
      </c>
      <c r="I40" s="15">
        <f t="shared" si="2"/>
        <v>0.09205592324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5">
        <v>2.0</v>
      </c>
      <c r="I41" s="15">
        <f t="shared" si="2"/>
        <v>0.07794778338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5">
        <v>2.05</v>
      </c>
      <c r="I42" s="15">
        <f t="shared" si="2"/>
        <v>0.06596502608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5">
        <v>2.1</v>
      </c>
      <c r="I43" s="15">
        <f t="shared" si="2"/>
        <v>0.05580300993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5">
        <v>2.15</v>
      </c>
      <c r="I44" s="15">
        <f t="shared" si="2"/>
        <v>0.04719576491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5">
        <v>2.2</v>
      </c>
      <c r="I45" s="15">
        <f t="shared" si="2"/>
        <v>0.03991261011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5">
        <v>2.25</v>
      </c>
      <c r="I46" s="15">
        <f t="shared" si="2"/>
        <v>0.03375456503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5">
        <v>2.3</v>
      </c>
      <c r="I47" s="15">
        <f t="shared" si="2"/>
        <v>0.02855077621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5">
        <v>2.35</v>
      </c>
      <c r="I48" s="15">
        <f t="shared" si="2"/>
        <v>0.02415510093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5">
        <v>2.4</v>
      </c>
      <c r="I49" s="15">
        <f t="shared" si="2"/>
        <v>0.02044293216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5">
        <v>2.45</v>
      </c>
      <c r="I50" s="15">
        <f t="shared" si="2"/>
        <v>0.01730830808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5">
        <v>2.5</v>
      </c>
      <c r="I51" s="15">
        <f t="shared" si="2"/>
        <v>0.01466132194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5">
        <v>2.55</v>
      </c>
      <c r="I52" s="15">
        <f t="shared" si="2"/>
        <v>0.01242582928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5">
        <v>2.6</v>
      </c>
      <c r="I53" s="15">
        <f t="shared" si="2"/>
        <v>0.01053743821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5">
        <v>2.65</v>
      </c>
      <c r="I54" s="15">
        <f t="shared" si="2"/>
        <v>0.008941761684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5">
        <v>2.7</v>
      </c>
      <c r="I55" s="15">
        <f t="shared" si="2"/>
        <v>0.007592907474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5">
        <v>2.75</v>
      </c>
      <c r="I56" s="15">
        <f t="shared" si="2"/>
        <v>0.006452180346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5">
        <v>2.8</v>
      </c>
      <c r="I57" s="15">
        <f t="shared" si="2"/>
        <v>0.005486971645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5">
        <v>2.85</v>
      </c>
      <c r="I58" s="15">
        <f t="shared" si="2"/>
        <v>0.004669812639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5">
        <v>2.9</v>
      </c>
      <c r="I59" s="15">
        <f t="shared" si="2"/>
        <v>0.003977569959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5">
        <v>2.95</v>
      </c>
      <c r="I60" s="15">
        <f t="shared" si="2"/>
        <v>0.003390763533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5">
        <v>3.0</v>
      </c>
      <c r="I61" s="15">
        <f t="shared" si="2"/>
        <v>0.002892989582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5">
        <v>3.05</v>
      </c>
      <c r="I62" s="15">
        <f t="shared" si="2"/>
        <v>0.002470433339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5">
        <v>3.1</v>
      </c>
      <c r="I63" s="15">
        <f t="shared" si="2"/>
        <v>0.002111458122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5">
        <v>3.15</v>
      </c>
      <c r="I64" s="15">
        <f t="shared" si="2"/>
        <v>0.001806259199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5">
        <v>3.2</v>
      </c>
      <c r="I65" s="15">
        <f t="shared" si="2"/>
        <v>0.001546572484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5">
        <v>3.25</v>
      </c>
      <c r="I66" s="15">
        <f t="shared" si="2"/>
        <v>0.001325429564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5">
        <v>3.3</v>
      </c>
      <c r="I67" s="15">
        <f t="shared" si="2"/>
        <v>0.001136951785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5">
        <v>3.35</v>
      </c>
      <c r="I68" s="15">
        <f t="shared" si="2"/>
        <v>0.0009761772352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5">
        <v>3.4</v>
      </c>
      <c r="I69" s="15">
        <f t="shared" si="2"/>
        <v>0.0008389154091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5">
        <v>3.45</v>
      </c>
      <c r="I70" s="15">
        <f t="shared" si="2"/>
        <v>0.0007216251275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5">
        <v>3.5</v>
      </c>
      <c r="I71" s="15">
        <f t="shared" si="2"/>
        <v>0.0006213119986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5">
        <v>3.55</v>
      </c>
      <c r="I72" s="15">
        <f t="shared" si="2"/>
        <v>0.0005354422808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5">
        <v>3.6</v>
      </c>
      <c r="I73" s="15">
        <f t="shared" si="2"/>
        <v>0.0004618705107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5">
        <v>3.65</v>
      </c>
      <c r="I74" s="15">
        <f t="shared" si="2"/>
        <v>0.0003987786809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5">
        <v>3.7</v>
      </c>
      <c r="I75" s="15">
        <f t="shared" si="2"/>
        <v>0.0003446251076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5">
        <v>3.75</v>
      </c>
      <c r="I76" s="15">
        <f t="shared" si="2"/>
        <v>0.0002981014276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5">
        <v>3.8</v>
      </c>
      <c r="I77" s="15">
        <f t="shared" si="2"/>
        <v>0.0002580964164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5">
        <v>3.85</v>
      </c>
      <c r="I78" s="15">
        <f t="shared" si="2"/>
        <v>0.0002236655304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5">
        <v>3.9</v>
      </c>
      <c r="I79" s="15">
        <f t="shared" si="2"/>
        <v>0.0001940052537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5">
        <v>3.95</v>
      </c>
      <c r="I80" s="15">
        <f t="shared" si="2"/>
        <v>0.0001684314803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5">
        <v>4.0</v>
      </c>
      <c r="I81" s="15">
        <f t="shared" si="2"/>
        <v>0.0001463612848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5">
        <v>4.05</v>
      </c>
      <c r="I82" s="15">
        <f t="shared" si="2"/>
        <v>0.0001272975411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5">
        <v>4.1</v>
      </c>
      <c r="I83" s="15">
        <f t="shared" si="2"/>
        <v>0.0001108159361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5">
        <v>4.15</v>
      </c>
      <c r="I84" s="15">
        <f t="shared" si="2"/>
        <v>0.00009655399758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5">
        <v>4.2</v>
      </c>
      <c r="I85" s="15">
        <f t="shared" si="2"/>
        <v>0.00008420181679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5">
        <v>4.25</v>
      </c>
      <c r="I86" s="15">
        <f t="shared" si="2"/>
        <v>0.00007349419958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5">
        <v>4.3</v>
      </c>
      <c r="I87" s="15">
        <f t="shared" si="2"/>
        <v>0.00006420402013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5">
        <v>4.35</v>
      </c>
      <c r="I88" s="15">
        <f t="shared" si="2"/>
        <v>0.00005613658922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5">
        <v>4.4</v>
      </c>
      <c r="I89" s="15">
        <f t="shared" si="2"/>
        <v>0.00004912487849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5">
        <v>4.45</v>
      </c>
      <c r="I90" s="15">
        <f t="shared" si="2"/>
        <v>0.00004302546748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5">
        <v>4.5</v>
      </c>
      <c r="I91" s="15">
        <f t="shared" si="2"/>
        <v>0.00003771510117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5">
        <v>4.55</v>
      </c>
      <c r="I92" s="15">
        <f t="shared" si="2"/>
        <v>0.00003308776402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5">
        <v>4.6</v>
      </c>
      <c r="I93" s="15">
        <f t="shared" si="2"/>
        <v>0.00002905219082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5">
        <v>4.65</v>
      </c>
      <c r="I94" s="15">
        <f t="shared" si="2"/>
        <v>0.00002552974752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5">
        <v>4.7</v>
      </c>
      <c r="I95" s="15">
        <f t="shared" si="2"/>
        <v>0.00002245262555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5">
        <v>4.75</v>
      </c>
      <c r="I96" s="15">
        <f t="shared" si="2"/>
        <v>0.0000197623021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5">
        <v>4.8</v>
      </c>
      <c r="I97" s="15">
        <f t="shared" si="2"/>
        <v>0.000017408226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5">
        <v>4.85</v>
      </c>
      <c r="I98" s="15">
        <f t="shared" si="2"/>
        <v>0.00001534669529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5">
        <v>4.9</v>
      </c>
      <c r="I99" s="15">
        <f t="shared" si="2"/>
        <v>0.00001353989773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5">
        <v>4.95</v>
      </c>
      <c r="I100" s="15">
        <f t="shared" si="2"/>
        <v>0.00001195508994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5">
        <v>5.0</v>
      </c>
      <c r="I101" s="15">
        <f t="shared" si="2"/>
        <v>0.00001056389451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D19:E2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22.71"/>
    <col customWidth="1" min="3" max="6" width="9.14"/>
    <col customWidth="1" min="7" max="26" width="8.71"/>
  </cols>
  <sheetData>
    <row r="1">
      <c r="A1" s="9" t="s">
        <v>176</v>
      </c>
      <c r="B1" s="9" t="s">
        <v>230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4" t="s">
        <v>32</v>
      </c>
      <c r="B2" s="15">
        <v>47.0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4" t="s">
        <v>56</v>
      </c>
      <c r="B3" s="15">
        <v>1.0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4" t="s">
        <v>231</v>
      </c>
      <c r="B5" s="14">
        <v>25.0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63" t="s">
        <v>232</v>
      </c>
      <c r="B7" s="64">
        <v>0.95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44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4" t="s">
        <v>233</v>
      </c>
      <c r="B9" s="117">
        <f>_xlfn.CONFIDENCE.T(1-B7,B3,B5)</f>
        <v>0.4127797123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44"/>
      <c r="B10" s="118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9" t="s">
        <v>234</v>
      </c>
      <c r="B11" s="120">
        <f>B2-B9</f>
        <v>46.58722029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19" t="s">
        <v>235</v>
      </c>
      <c r="B12" s="120">
        <f>B2+B9</f>
        <v>47.41277971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44"/>
      <c r="B13" s="101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38" t="s">
        <v>236</v>
      </c>
      <c r="B15" s="121">
        <f>_xlfn.T.INV.2T(0.05,24)</f>
        <v>2.063898562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2.86"/>
    <col customWidth="1" min="3" max="3" width="8.71"/>
    <col customWidth="1" min="4" max="4" width="20.71"/>
    <col customWidth="1" min="5" max="8" width="8.71"/>
    <col customWidth="1" min="9" max="9" width="30.71"/>
    <col customWidth="1" min="10" max="12" width="8.71"/>
    <col customWidth="1" min="13" max="13" width="34.57"/>
    <col customWidth="1" min="14" max="26" width="8.71"/>
  </cols>
  <sheetData>
    <row r="1">
      <c r="A1" s="1" t="s">
        <v>237</v>
      </c>
      <c r="B1" s="1" t="s">
        <v>238</v>
      </c>
      <c r="D1" s="122"/>
      <c r="E1" s="1" t="s">
        <v>239</v>
      </c>
      <c r="F1" s="1" t="s">
        <v>240</v>
      </c>
      <c r="I1" s="96" t="s">
        <v>241</v>
      </c>
      <c r="J1" s="27"/>
      <c r="M1" s="114" t="s">
        <v>242</v>
      </c>
    </row>
    <row r="2">
      <c r="A2" s="77">
        <v>197.5</v>
      </c>
      <c r="B2" s="77">
        <v>189.3</v>
      </c>
      <c r="D2" s="123" t="s">
        <v>31</v>
      </c>
      <c r="E2" s="2">
        <f t="shared" ref="E2:F2" si="1">COUNT(A2:A16)</f>
        <v>15</v>
      </c>
      <c r="F2" s="2">
        <f t="shared" si="1"/>
        <v>15</v>
      </c>
      <c r="G2" s="8"/>
      <c r="I2" s="73" t="s">
        <v>243</v>
      </c>
      <c r="J2" s="2">
        <f>SQRT(((E2-1)*E3+(F2-1)*F3)/(E2+F2-2))</f>
        <v>2.875727651</v>
      </c>
      <c r="K2" s="8"/>
      <c r="L2" s="8"/>
    </row>
    <row r="3">
      <c r="A3" s="77">
        <v>190.9</v>
      </c>
      <c r="B3" s="77">
        <v>188.3</v>
      </c>
      <c r="D3" s="123" t="s">
        <v>54</v>
      </c>
      <c r="E3" s="77">
        <f t="shared" ref="E3:F3" si="2">_xlfn.VAR.S(A2:A16)</f>
        <v>9.909809524</v>
      </c>
      <c r="F3" s="77">
        <f t="shared" si="2"/>
        <v>6.629809524</v>
      </c>
      <c r="G3" s="81"/>
      <c r="I3" s="124"/>
      <c r="J3" s="125"/>
      <c r="M3" s="12"/>
      <c r="N3" s="12" t="s">
        <v>239</v>
      </c>
      <c r="O3" s="12" t="s">
        <v>240</v>
      </c>
    </row>
    <row r="4">
      <c r="A4" s="77">
        <v>188.3</v>
      </c>
      <c r="B4" s="77">
        <v>196.0</v>
      </c>
      <c r="D4" s="123" t="s">
        <v>32</v>
      </c>
      <c r="E4" s="77">
        <f t="shared" ref="E4:F4" si="3">AVERAGE(A2:A16)</f>
        <v>195.0466667</v>
      </c>
      <c r="F4" s="77">
        <f t="shared" si="3"/>
        <v>190.7866667</v>
      </c>
      <c r="G4" s="81"/>
      <c r="I4" s="73" t="s">
        <v>93</v>
      </c>
      <c r="J4" s="126">
        <f>(E4-F4)/(J2*SQRT((1/E2)+(1/F2)))</f>
        <v>4.056882949</v>
      </c>
      <c r="K4" s="126"/>
      <c r="L4" s="127"/>
      <c r="M4" s="114" t="s">
        <v>32</v>
      </c>
      <c r="N4" s="114">
        <v>195.04666666666665</v>
      </c>
      <c r="O4" s="114">
        <v>190.7866666666667</v>
      </c>
    </row>
    <row r="5">
      <c r="A5" s="77">
        <v>192.6</v>
      </c>
      <c r="B5" s="77">
        <v>188.8</v>
      </c>
      <c r="I5" s="73" t="s">
        <v>96</v>
      </c>
      <c r="J5" s="84">
        <v>0.05</v>
      </c>
      <c r="K5" s="128"/>
      <c r="L5" s="128"/>
      <c r="M5" s="114" t="s">
        <v>54</v>
      </c>
      <c r="N5" s="114">
        <v>9.909809523809503</v>
      </c>
      <c r="O5" s="114">
        <v>6.629809523809508</v>
      </c>
    </row>
    <row r="6">
      <c r="A6" s="77">
        <v>199.2</v>
      </c>
      <c r="B6" s="77">
        <v>190.7</v>
      </c>
      <c r="D6" s="129" t="s">
        <v>244</v>
      </c>
      <c r="E6" s="130">
        <f>E3/F3</f>
        <v>1.494735179</v>
      </c>
      <c r="I6" s="73" t="s">
        <v>245</v>
      </c>
      <c r="J6" s="2">
        <f>+E2+F2-2</f>
        <v>28</v>
      </c>
      <c r="K6" s="8"/>
      <c r="L6" s="8"/>
      <c r="M6" s="114" t="s">
        <v>218</v>
      </c>
      <c r="N6" s="114">
        <v>15.0</v>
      </c>
      <c r="O6" s="114">
        <v>15.0</v>
      </c>
    </row>
    <row r="7">
      <c r="A7" s="77">
        <v>196.9</v>
      </c>
      <c r="B7" s="77">
        <v>194.9</v>
      </c>
      <c r="D7" s="129" t="s">
        <v>96</v>
      </c>
      <c r="E7" s="131">
        <v>0.05</v>
      </c>
      <c r="I7" s="73" t="s">
        <v>246</v>
      </c>
      <c r="J7" s="86">
        <f>_xlfn.T.INV.2T(J5,J6)</f>
        <v>2.048407142</v>
      </c>
      <c r="K7" s="54"/>
      <c r="L7" s="54"/>
      <c r="M7" s="114" t="s">
        <v>247</v>
      </c>
      <c r="N7" s="114">
        <v>8.269809523809505</v>
      </c>
    </row>
    <row r="8">
      <c r="A8" s="77">
        <v>196.9</v>
      </c>
      <c r="B8" s="77">
        <v>186.9</v>
      </c>
      <c r="D8" s="129" t="s">
        <v>248</v>
      </c>
      <c r="E8" s="132">
        <f>_xlfn.F.INV.RT(E7,E2-1,F2-1)</f>
        <v>2.483725741</v>
      </c>
      <c r="M8" s="114" t="s">
        <v>249</v>
      </c>
      <c r="N8" s="114">
        <v>0.0</v>
      </c>
    </row>
    <row r="9">
      <c r="A9" s="77">
        <v>198.6</v>
      </c>
      <c r="B9" s="77">
        <v>190.0</v>
      </c>
      <c r="E9" s="127"/>
      <c r="M9" s="114" t="s">
        <v>219</v>
      </c>
      <c r="N9" s="114">
        <v>28.0</v>
      </c>
    </row>
    <row r="10">
      <c r="A10" s="77">
        <v>192.0</v>
      </c>
      <c r="B10" s="77">
        <v>191.7</v>
      </c>
      <c r="D10" s="7" t="s">
        <v>79</v>
      </c>
      <c r="E10" s="133" t="s">
        <v>250</v>
      </c>
      <c r="I10" s="7" t="s">
        <v>79</v>
      </c>
      <c r="J10" s="133" t="s">
        <v>178</v>
      </c>
      <c r="M10" s="114" t="s">
        <v>251</v>
      </c>
      <c r="N10" s="114">
        <v>4.056882949273298</v>
      </c>
    </row>
    <row r="11" ht="15.0" customHeight="1">
      <c r="A11" s="77">
        <v>197.5</v>
      </c>
      <c r="B11" s="77">
        <v>189.2</v>
      </c>
      <c r="D11" s="7" t="s">
        <v>81</v>
      </c>
      <c r="E11" s="133" t="s">
        <v>252</v>
      </c>
      <c r="I11" s="7" t="s">
        <v>81</v>
      </c>
      <c r="J11" s="133" t="s">
        <v>253</v>
      </c>
      <c r="M11" s="114" t="s">
        <v>254</v>
      </c>
      <c r="N11" s="114">
        <v>1.8034940853772942E-4</v>
      </c>
    </row>
    <row r="12">
      <c r="A12" s="77">
        <v>195.0</v>
      </c>
      <c r="B12" s="77">
        <v>190.3</v>
      </c>
      <c r="M12" s="114" t="s">
        <v>255</v>
      </c>
      <c r="N12" s="114">
        <v>1.7011309342659326</v>
      </c>
    </row>
    <row r="13" ht="15.0" customHeight="1">
      <c r="A13" s="77">
        <v>193.9</v>
      </c>
      <c r="B13" s="77">
        <v>191.1</v>
      </c>
      <c r="D13" s="134" t="s">
        <v>256</v>
      </c>
      <c r="E13" s="29"/>
      <c r="F13" s="29"/>
      <c r="G13" s="30"/>
      <c r="I13" s="134" t="s">
        <v>257</v>
      </c>
      <c r="J13" s="29"/>
      <c r="K13" s="30"/>
      <c r="L13" s="135"/>
      <c r="M13" s="114" t="s">
        <v>258</v>
      </c>
      <c r="N13" s="114">
        <v>3.6069881707545884E-4</v>
      </c>
    </row>
    <row r="14">
      <c r="A14" s="77">
        <v>197.7</v>
      </c>
      <c r="B14" s="77">
        <v>189.6</v>
      </c>
      <c r="D14" s="31"/>
      <c r="G14" s="32"/>
      <c r="I14" s="31"/>
      <c r="K14" s="32"/>
      <c r="L14" s="135"/>
      <c r="M14" s="20" t="s">
        <v>259</v>
      </c>
      <c r="N14" s="20">
        <v>2.0484071417952445</v>
      </c>
      <c r="O14" s="20"/>
    </row>
    <row r="15">
      <c r="A15" s="77">
        <v>195.5</v>
      </c>
      <c r="B15" s="77">
        <v>194.7</v>
      </c>
      <c r="D15" s="31"/>
      <c r="G15" s="32"/>
      <c r="I15" s="31"/>
      <c r="K15" s="32"/>
      <c r="L15" s="135"/>
    </row>
    <row r="16">
      <c r="A16" s="77">
        <v>193.2</v>
      </c>
      <c r="B16" s="77">
        <v>190.3</v>
      </c>
      <c r="D16" s="40"/>
      <c r="E16" s="41"/>
      <c r="F16" s="41"/>
      <c r="G16" s="42"/>
      <c r="I16" s="40"/>
      <c r="J16" s="41"/>
      <c r="K16" s="42"/>
      <c r="L16" s="135"/>
    </row>
    <row r="18">
      <c r="D18" s="114" t="s">
        <v>211</v>
      </c>
    </row>
    <row r="20">
      <c r="D20" s="12"/>
      <c r="E20" s="12" t="s">
        <v>239</v>
      </c>
      <c r="F20" s="12" t="s">
        <v>240</v>
      </c>
      <c r="G20" s="136"/>
    </row>
    <row r="21" ht="15.75" customHeight="1">
      <c r="D21" s="114" t="s">
        <v>32</v>
      </c>
      <c r="E21" s="114">
        <v>195.04666666666665</v>
      </c>
      <c r="F21" s="114">
        <v>190.7866666666667</v>
      </c>
    </row>
    <row r="22" ht="15.75" customHeight="1">
      <c r="D22" s="114" t="s">
        <v>54</v>
      </c>
      <c r="E22" s="114">
        <v>9.909809523809503</v>
      </c>
      <c r="F22" s="114">
        <v>6.629809523809508</v>
      </c>
    </row>
    <row r="23" ht="15.75" customHeight="1">
      <c r="D23" s="114" t="s">
        <v>218</v>
      </c>
      <c r="E23" s="114">
        <v>15.0</v>
      </c>
      <c r="F23" s="114">
        <v>15.0</v>
      </c>
    </row>
    <row r="24" ht="15.75" customHeight="1">
      <c r="D24" s="114" t="s">
        <v>219</v>
      </c>
      <c r="E24" s="114">
        <v>14.0</v>
      </c>
      <c r="F24" s="114">
        <v>14.0</v>
      </c>
    </row>
    <row r="25" ht="15.75" customHeight="1">
      <c r="D25" s="114" t="s">
        <v>165</v>
      </c>
      <c r="E25" s="114">
        <v>1.4947351787740801</v>
      </c>
    </row>
    <row r="26" ht="15.75" customHeight="1">
      <c r="D26" s="114" t="s">
        <v>222</v>
      </c>
      <c r="E26" s="114">
        <v>0.2307858039396018</v>
      </c>
    </row>
    <row r="27" ht="15.75" customHeight="1">
      <c r="D27" s="20" t="s">
        <v>223</v>
      </c>
      <c r="E27" s="20">
        <v>2.4837257411282234</v>
      </c>
      <c r="F27" s="20"/>
      <c r="G27" s="19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I1:J1"/>
    <mergeCell ref="D13:G16"/>
    <mergeCell ref="I13:K16"/>
  </mergeCells>
  <printOptions/>
  <pageMargins bottom="0.787401575" footer="0.0" header="0.0" left="0.511811024" right="0.511811024" top="0.7874015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>
      <c r="A1" s="137" t="s">
        <v>132</v>
      </c>
      <c r="B1" s="138">
        <v>0.0</v>
      </c>
      <c r="C1" s="139">
        <v>0.01</v>
      </c>
      <c r="D1" s="139">
        <v>0.02</v>
      </c>
      <c r="E1" s="139">
        <v>0.03</v>
      </c>
      <c r="F1" s="139">
        <v>0.04</v>
      </c>
      <c r="G1" s="139">
        <v>0.05</v>
      </c>
      <c r="H1" s="139">
        <v>0.06</v>
      </c>
      <c r="I1" s="139">
        <v>0.07</v>
      </c>
      <c r="J1" s="139">
        <v>0.08</v>
      </c>
      <c r="K1" s="139">
        <v>0.09</v>
      </c>
      <c r="M1" s="140" t="s">
        <v>260</v>
      </c>
      <c r="N1" s="29"/>
      <c r="O1" s="30"/>
    </row>
    <row r="2">
      <c r="A2" s="141">
        <v>0.0</v>
      </c>
      <c r="B2" s="95">
        <f t="shared" ref="B2:K2" si="1">1-_xlfn.NORM.S.DIST($A2+B$1)</f>
        <v>0.5</v>
      </c>
      <c r="C2" s="95">
        <f t="shared" si="1"/>
        <v>0.4960106437</v>
      </c>
      <c r="D2" s="95">
        <f t="shared" si="1"/>
        <v>0.4920216863</v>
      </c>
      <c r="E2" s="95">
        <f t="shared" si="1"/>
        <v>0.4880335266</v>
      </c>
      <c r="F2" s="95">
        <f t="shared" si="1"/>
        <v>0.4840465631</v>
      </c>
      <c r="G2" s="95">
        <f t="shared" si="1"/>
        <v>0.4800611942</v>
      </c>
      <c r="H2" s="95">
        <f t="shared" si="1"/>
        <v>0.4760778173</v>
      </c>
      <c r="I2" s="95">
        <f t="shared" si="1"/>
        <v>0.4720968298</v>
      </c>
      <c r="J2" s="95">
        <f t="shared" si="1"/>
        <v>0.468118628</v>
      </c>
      <c r="K2" s="95">
        <f t="shared" si="1"/>
        <v>0.4641436074</v>
      </c>
      <c r="M2" s="31"/>
      <c r="O2" s="32"/>
    </row>
    <row r="3">
      <c r="A3" s="141">
        <v>0.1</v>
      </c>
      <c r="B3" s="95">
        <f t="shared" ref="B3:K3" si="2">1-_xlfn.NORM.S.DIST($A3+B$1)</f>
        <v>0.4601721627</v>
      </c>
      <c r="C3" s="95">
        <f t="shared" si="2"/>
        <v>0.4562046875</v>
      </c>
      <c r="D3" s="95">
        <f t="shared" si="2"/>
        <v>0.452241574</v>
      </c>
      <c r="E3" s="95">
        <f t="shared" si="2"/>
        <v>0.4482832133</v>
      </c>
      <c r="F3" s="95">
        <f t="shared" si="2"/>
        <v>0.4443299952</v>
      </c>
      <c r="G3" s="95">
        <f t="shared" si="2"/>
        <v>0.4403823076</v>
      </c>
      <c r="H3" s="95">
        <f t="shared" si="2"/>
        <v>0.4364405371</v>
      </c>
      <c r="I3" s="95">
        <f t="shared" si="2"/>
        <v>0.4325050683</v>
      </c>
      <c r="J3" s="95">
        <f t="shared" si="2"/>
        <v>0.4285762841</v>
      </c>
      <c r="K3" s="95">
        <f t="shared" si="2"/>
        <v>0.4246545653</v>
      </c>
      <c r="M3" s="31"/>
      <c r="O3" s="32"/>
    </row>
    <row r="4">
      <c r="A4" s="141">
        <v>0.2</v>
      </c>
      <c r="B4" s="95">
        <f t="shared" ref="B4:K4" si="3">1-_xlfn.NORM.S.DIST($A4+B$1)</f>
        <v>0.4207402906</v>
      </c>
      <c r="C4" s="95">
        <f t="shared" si="3"/>
        <v>0.4168338365</v>
      </c>
      <c r="D4" s="95">
        <f t="shared" si="3"/>
        <v>0.4129355774</v>
      </c>
      <c r="E4" s="95">
        <f t="shared" si="3"/>
        <v>0.4090458849</v>
      </c>
      <c r="F4" s="95">
        <f t="shared" si="3"/>
        <v>0.4051651283</v>
      </c>
      <c r="G4" s="95">
        <f t="shared" si="3"/>
        <v>0.4012936743</v>
      </c>
      <c r="H4" s="95">
        <f t="shared" si="3"/>
        <v>0.3974318868</v>
      </c>
      <c r="I4" s="95">
        <f t="shared" si="3"/>
        <v>0.3935801268</v>
      </c>
      <c r="J4" s="95">
        <f t="shared" si="3"/>
        <v>0.3897387524</v>
      </c>
      <c r="K4" s="95">
        <f t="shared" si="3"/>
        <v>0.3859081188</v>
      </c>
      <c r="M4" s="40"/>
      <c r="N4" s="41"/>
      <c r="O4" s="42"/>
    </row>
    <row r="5">
      <c r="A5" s="141">
        <v>0.3</v>
      </c>
      <c r="B5" s="95">
        <f t="shared" ref="B5:K5" si="4">1-_xlfn.NORM.S.DIST($A5+B$1)</f>
        <v>0.3820885778</v>
      </c>
      <c r="C5" s="95">
        <f t="shared" si="4"/>
        <v>0.3782804782</v>
      </c>
      <c r="D5" s="95">
        <f t="shared" si="4"/>
        <v>0.3744841653</v>
      </c>
      <c r="E5" s="95">
        <f t="shared" si="4"/>
        <v>0.3706999811</v>
      </c>
      <c r="F5" s="95">
        <f t="shared" si="4"/>
        <v>0.366928264</v>
      </c>
      <c r="G5" s="95">
        <f t="shared" si="4"/>
        <v>0.3631693488</v>
      </c>
      <c r="H5" s="95">
        <f t="shared" si="4"/>
        <v>0.3594235668</v>
      </c>
      <c r="I5" s="95">
        <f t="shared" si="4"/>
        <v>0.3556912452</v>
      </c>
      <c r="J5" s="95">
        <f t="shared" si="4"/>
        <v>0.3519727076</v>
      </c>
      <c r="K5" s="95">
        <f t="shared" si="4"/>
        <v>0.3482682735</v>
      </c>
    </row>
    <row r="6">
      <c r="A6" s="141">
        <v>0.4</v>
      </c>
      <c r="B6" s="95">
        <f t="shared" ref="B6:K6" si="5">1-_xlfn.NORM.S.DIST($A6+B$1)</f>
        <v>0.3445782584</v>
      </c>
      <c r="C6" s="95">
        <f t="shared" si="5"/>
        <v>0.3409029738</v>
      </c>
      <c r="D6" s="95">
        <f t="shared" si="5"/>
        <v>0.3372427268</v>
      </c>
      <c r="E6" s="95">
        <f t="shared" si="5"/>
        <v>0.3335978206</v>
      </c>
      <c r="F6" s="95">
        <f t="shared" si="5"/>
        <v>0.3299685537</v>
      </c>
      <c r="G6" s="95">
        <f t="shared" si="5"/>
        <v>0.3263552203</v>
      </c>
      <c r="H6" s="95">
        <f t="shared" si="5"/>
        <v>0.3227581103</v>
      </c>
      <c r="I6" s="95">
        <f t="shared" si="5"/>
        <v>0.3191775088</v>
      </c>
      <c r="J6" s="95">
        <f t="shared" si="5"/>
        <v>0.3156136965</v>
      </c>
      <c r="K6" s="95">
        <f t="shared" si="5"/>
        <v>0.3120669494</v>
      </c>
    </row>
    <row r="7">
      <c r="A7" s="141">
        <v>0.5</v>
      </c>
      <c r="B7" s="95">
        <f t="shared" ref="B7:K7" si="6">1-_xlfn.NORM.S.DIST($A7+B$1)</f>
        <v>0.3085375387</v>
      </c>
      <c r="C7" s="95">
        <f t="shared" si="6"/>
        <v>0.3050257309</v>
      </c>
      <c r="D7" s="95">
        <f t="shared" si="6"/>
        <v>0.3015317875</v>
      </c>
      <c r="E7" s="95">
        <f t="shared" si="6"/>
        <v>0.2980559654</v>
      </c>
      <c r="F7" s="95">
        <f t="shared" si="6"/>
        <v>0.2945985162</v>
      </c>
      <c r="G7" s="95">
        <f t="shared" si="6"/>
        <v>0.2911596868</v>
      </c>
      <c r="H7" s="95">
        <f t="shared" si="6"/>
        <v>0.2877397188</v>
      </c>
      <c r="I7" s="95">
        <f t="shared" si="6"/>
        <v>0.284338849</v>
      </c>
      <c r="J7" s="95">
        <f t="shared" si="6"/>
        <v>0.2809573089</v>
      </c>
      <c r="K7" s="95">
        <f t="shared" si="6"/>
        <v>0.2775953248</v>
      </c>
    </row>
    <row r="8">
      <c r="A8" s="141">
        <v>0.6</v>
      </c>
      <c r="B8" s="95">
        <f t="shared" ref="B8:K8" si="7">1-_xlfn.NORM.S.DIST($A8+B$1)</f>
        <v>0.2742531178</v>
      </c>
      <c r="C8" s="95">
        <f t="shared" si="7"/>
        <v>0.2709309038</v>
      </c>
      <c r="D8" s="95">
        <f t="shared" si="7"/>
        <v>0.2676288935</v>
      </c>
      <c r="E8" s="95">
        <f t="shared" si="7"/>
        <v>0.2643472921</v>
      </c>
      <c r="F8" s="95">
        <f t="shared" si="7"/>
        <v>0.2610862997</v>
      </c>
      <c r="G8" s="95">
        <f t="shared" si="7"/>
        <v>0.2578461108</v>
      </c>
      <c r="H8" s="95">
        <f t="shared" si="7"/>
        <v>0.2546269147</v>
      </c>
      <c r="I8" s="95">
        <f t="shared" si="7"/>
        <v>0.2514288951</v>
      </c>
      <c r="J8" s="95">
        <f t="shared" si="7"/>
        <v>0.2482522305</v>
      </c>
      <c r="K8" s="95">
        <f t="shared" si="7"/>
        <v>0.2450970937</v>
      </c>
    </row>
    <row r="9">
      <c r="A9" s="141">
        <v>0.7</v>
      </c>
      <c r="B9" s="95">
        <f t="shared" ref="B9:K9" si="8">1-_xlfn.NORM.S.DIST($A9+B$1)</f>
        <v>0.2419636522</v>
      </c>
      <c r="C9" s="95">
        <f t="shared" si="8"/>
        <v>0.2388520681</v>
      </c>
      <c r="D9" s="95">
        <f t="shared" si="8"/>
        <v>0.2357624978</v>
      </c>
      <c r="E9" s="95">
        <f t="shared" si="8"/>
        <v>0.2326950923</v>
      </c>
      <c r="F9" s="95">
        <f t="shared" si="8"/>
        <v>0.2296499972</v>
      </c>
      <c r="G9" s="95">
        <f t="shared" si="8"/>
        <v>0.2266273524</v>
      </c>
      <c r="H9" s="95">
        <f t="shared" si="8"/>
        <v>0.2236272924</v>
      </c>
      <c r="I9" s="95">
        <f t="shared" si="8"/>
        <v>0.2206499463</v>
      </c>
      <c r="J9" s="95">
        <f t="shared" si="8"/>
        <v>0.2176954376</v>
      </c>
      <c r="K9" s="95">
        <f t="shared" si="8"/>
        <v>0.2147638842</v>
      </c>
    </row>
    <row r="10">
      <c r="A10" s="141">
        <v>0.8</v>
      </c>
      <c r="B10" s="95">
        <f t="shared" ref="B10:K10" si="9">1-_xlfn.NORM.S.DIST($A10+B$1)</f>
        <v>0.2118553986</v>
      </c>
      <c r="C10" s="95">
        <f t="shared" si="9"/>
        <v>0.2089700879</v>
      </c>
      <c r="D10" s="95">
        <f t="shared" si="9"/>
        <v>0.2061080536</v>
      </c>
      <c r="E10" s="95">
        <f t="shared" si="9"/>
        <v>0.2032693918</v>
      </c>
      <c r="F10" s="95">
        <f t="shared" si="9"/>
        <v>0.2004541933</v>
      </c>
      <c r="G10" s="95">
        <f t="shared" si="9"/>
        <v>0.1976625431</v>
      </c>
      <c r="H10" s="95">
        <f t="shared" si="9"/>
        <v>0.1948945213</v>
      </c>
      <c r="I10" s="95">
        <f t="shared" si="9"/>
        <v>0.1921502021</v>
      </c>
      <c r="J10" s="95">
        <f t="shared" si="9"/>
        <v>0.1894296548</v>
      </c>
      <c r="K10" s="95">
        <f t="shared" si="9"/>
        <v>0.186732943</v>
      </c>
    </row>
    <row r="11">
      <c r="A11" s="141">
        <v>0.9</v>
      </c>
      <c r="B11" s="95">
        <f t="shared" ref="B11:K11" si="10">1-_xlfn.NORM.S.DIST($A11+B$1)</f>
        <v>0.1840601253</v>
      </c>
      <c r="C11" s="95">
        <f t="shared" si="10"/>
        <v>0.1814112549</v>
      </c>
      <c r="D11" s="95">
        <f t="shared" si="10"/>
        <v>0.1787863796</v>
      </c>
      <c r="E11" s="95">
        <f t="shared" si="10"/>
        <v>0.1761855422</v>
      </c>
      <c r="F11" s="95">
        <f t="shared" si="10"/>
        <v>0.1736087803</v>
      </c>
      <c r="G11" s="95">
        <f t="shared" si="10"/>
        <v>0.1710561263</v>
      </c>
      <c r="H11" s="95">
        <f t="shared" si="10"/>
        <v>0.1685276075</v>
      </c>
      <c r="I11" s="95">
        <f t="shared" si="10"/>
        <v>0.1660232461</v>
      </c>
      <c r="J11" s="95">
        <f t="shared" si="10"/>
        <v>0.1635430593</v>
      </c>
      <c r="K11" s="95">
        <f t="shared" si="10"/>
        <v>0.1610870595</v>
      </c>
    </row>
    <row r="12">
      <c r="A12" s="141">
        <v>1.0</v>
      </c>
      <c r="B12" s="95">
        <f t="shared" ref="B12:K12" si="11">1-_xlfn.NORM.S.DIST($A12+B$1)</f>
        <v>0.1586552539</v>
      </c>
      <c r="C12" s="95">
        <f t="shared" si="11"/>
        <v>0.156247645</v>
      </c>
      <c r="D12" s="95">
        <f t="shared" si="11"/>
        <v>0.1538642304</v>
      </c>
      <c r="E12" s="95">
        <f t="shared" si="11"/>
        <v>0.1515050028</v>
      </c>
      <c r="F12" s="95">
        <f t="shared" si="11"/>
        <v>0.1491699503</v>
      </c>
      <c r="G12" s="95">
        <f t="shared" si="11"/>
        <v>0.1468590564</v>
      </c>
      <c r="H12" s="95">
        <f t="shared" si="11"/>
        <v>0.1445722997</v>
      </c>
      <c r="I12" s="95">
        <f t="shared" si="11"/>
        <v>0.1423096544</v>
      </c>
      <c r="J12" s="95">
        <f t="shared" si="11"/>
        <v>0.1400710901</v>
      </c>
      <c r="K12" s="95">
        <f t="shared" si="11"/>
        <v>0.137856572</v>
      </c>
    </row>
    <row r="13">
      <c r="A13" s="141">
        <v>1.1</v>
      </c>
      <c r="B13" s="95">
        <f t="shared" ref="B13:K13" si="12">1-_xlfn.NORM.S.DIST($A13+B$1)</f>
        <v>0.1356660609</v>
      </c>
      <c r="C13" s="95">
        <f t="shared" si="12"/>
        <v>0.1334995132</v>
      </c>
      <c r="D13" s="95">
        <f t="shared" si="12"/>
        <v>0.131356881</v>
      </c>
      <c r="E13" s="95">
        <f t="shared" si="12"/>
        <v>0.1292381122</v>
      </c>
      <c r="F13" s="95">
        <f t="shared" si="12"/>
        <v>0.1271431506</v>
      </c>
      <c r="G13" s="95">
        <f t="shared" si="12"/>
        <v>0.1250719356</v>
      </c>
      <c r="H13" s="95">
        <f t="shared" si="12"/>
        <v>0.1230244031</v>
      </c>
      <c r="I13" s="95">
        <f t="shared" si="12"/>
        <v>0.1210004844</v>
      </c>
      <c r="J13" s="95">
        <f t="shared" si="12"/>
        <v>0.1190001075</v>
      </c>
      <c r="K13" s="95">
        <f t="shared" si="12"/>
        <v>0.117023196</v>
      </c>
    </row>
    <row r="14">
      <c r="A14" s="141">
        <v>1.2</v>
      </c>
      <c r="B14" s="95">
        <f t="shared" ref="B14:K14" si="13">1-_xlfn.NORM.S.DIST($A14+B$1)</f>
        <v>0.1150696702</v>
      </c>
      <c r="C14" s="95">
        <f t="shared" si="13"/>
        <v>0.1131394464</v>
      </c>
      <c r="D14" s="95">
        <f t="shared" si="13"/>
        <v>0.1112324374</v>
      </c>
      <c r="E14" s="95">
        <f t="shared" si="13"/>
        <v>0.1093485524</v>
      </c>
      <c r="F14" s="95">
        <f t="shared" si="13"/>
        <v>0.1074876971</v>
      </c>
      <c r="G14" s="95">
        <f t="shared" si="13"/>
        <v>0.1056497737</v>
      </c>
      <c r="H14" s="95">
        <f t="shared" si="13"/>
        <v>0.1038346811</v>
      </c>
      <c r="I14" s="95">
        <f t="shared" si="13"/>
        <v>0.1020423151</v>
      </c>
      <c r="J14" s="95">
        <f t="shared" si="13"/>
        <v>0.100272568</v>
      </c>
      <c r="K14" s="95">
        <f t="shared" si="13"/>
        <v>0.09852532905</v>
      </c>
    </row>
    <row r="15">
      <c r="A15" s="141">
        <v>1.3</v>
      </c>
      <c r="B15" s="95">
        <f t="shared" ref="B15:K15" si="14">1-_xlfn.NORM.S.DIST($A15+B$1)</f>
        <v>0.09680048459</v>
      </c>
      <c r="C15" s="95">
        <f t="shared" si="14"/>
        <v>0.0950979178</v>
      </c>
      <c r="D15" s="95">
        <f t="shared" si="14"/>
        <v>0.09341750899</v>
      </c>
      <c r="E15" s="95">
        <f t="shared" si="14"/>
        <v>0.09175913565</v>
      </c>
      <c r="F15" s="95">
        <f t="shared" si="14"/>
        <v>0.09012267246</v>
      </c>
      <c r="G15" s="95">
        <f t="shared" si="14"/>
        <v>0.08850799144</v>
      </c>
      <c r="H15" s="95">
        <f t="shared" si="14"/>
        <v>0.08691496195</v>
      </c>
      <c r="I15" s="95">
        <f t="shared" si="14"/>
        <v>0.08534345082</v>
      </c>
      <c r="J15" s="95">
        <f t="shared" si="14"/>
        <v>0.08379332242</v>
      </c>
      <c r="K15" s="95">
        <f t="shared" si="14"/>
        <v>0.08226443868</v>
      </c>
    </row>
    <row r="16">
      <c r="A16" s="141">
        <v>1.4</v>
      </c>
      <c r="B16" s="95">
        <f t="shared" ref="B16:K16" si="15">1-_xlfn.NORM.S.DIST($A16+B$1)</f>
        <v>0.08075665923</v>
      </c>
      <c r="C16" s="95">
        <f t="shared" si="15"/>
        <v>0.07926984145</v>
      </c>
      <c r="D16" s="95">
        <f t="shared" si="15"/>
        <v>0.07780384053</v>
      </c>
      <c r="E16" s="95">
        <f t="shared" si="15"/>
        <v>0.07635850954</v>
      </c>
      <c r="F16" s="95">
        <f t="shared" si="15"/>
        <v>0.07493369953</v>
      </c>
      <c r="G16" s="95">
        <f t="shared" si="15"/>
        <v>0.07352925961</v>
      </c>
      <c r="H16" s="95">
        <f t="shared" si="15"/>
        <v>0.07214503697</v>
      </c>
      <c r="I16" s="95">
        <f t="shared" si="15"/>
        <v>0.07078087699</v>
      </c>
      <c r="J16" s="95">
        <f t="shared" si="15"/>
        <v>0.06943662333</v>
      </c>
      <c r="K16" s="95">
        <f t="shared" si="15"/>
        <v>0.06811211797</v>
      </c>
    </row>
    <row r="17">
      <c r="A17" s="141">
        <v>1.5</v>
      </c>
      <c r="B17" s="95">
        <f t="shared" ref="B17:K17" si="16">1-_xlfn.NORM.S.DIST($A17+B$1)</f>
        <v>0.06680720127</v>
      </c>
      <c r="C17" s="95">
        <f t="shared" si="16"/>
        <v>0.06552171209</v>
      </c>
      <c r="D17" s="95">
        <f t="shared" si="16"/>
        <v>0.06425548782</v>
      </c>
      <c r="E17" s="95">
        <f t="shared" si="16"/>
        <v>0.06300836446</v>
      </c>
      <c r="F17" s="95">
        <f t="shared" si="16"/>
        <v>0.06178017671</v>
      </c>
      <c r="G17" s="95">
        <f t="shared" si="16"/>
        <v>0.060570758</v>
      </c>
      <c r="H17" s="95">
        <f t="shared" si="16"/>
        <v>0.05937994059</v>
      </c>
      <c r="I17" s="95">
        <f t="shared" si="16"/>
        <v>0.05820755564</v>
      </c>
      <c r="J17" s="95">
        <f t="shared" si="16"/>
        <v>0.05705343324</v>
      </c>
      <c r="K17" s="95">
        <f t="shared" si="16"/>
        <v>0.05591740252</v>
      </c>
    </row>
    <row r="18">
      <c r="A18" s="141">
        <v>1.6</v>
      </c>
      <c r="B18" s="95">
        <f t="shared" ref="B18:K18" si="17">1-_xlfn.NORM.S.DIST($A18+B$1)</f>
        <v>0.0547992917</v>
      </c>
      <c r="C18" s="95">
        <f t="shared" si="17"/>
        <v>0.05369892815</v>
      </c>
      <c r="D18" s="95">
        <f t="shared" si="17"/>
        <v>0.05261613845</v>
      </c>
      <c r="E18" s="95">
        <f t="shared" si="17"/>
        <v>0.05155074849</v>
      </c>
      <c r="F18" s="95">
        <f t="shared" si="17"/>
        <v>0.05050258347</v>
      </c>
      <c r="G18" s="95">
        <f t="shared" si="17"/>
        <v>0.04947146803</v>
      </c>
      <c r="H18" s="95">
        <f t="shared" si="17"/>
        <v>0.04845722627</v>
      </c>
      <c r="I18" s="95">
        <f t="shared" si="17"/>
        <v>0.0474596818</v>
      </c>
      <c r="J18" s="95">
        <f t="shared" si="17"/>
        <v>0.04647865786</v>
      </c>
      <c r="K18" s="95">
        <f t="shared" si="17"/>
        <v>0.04551397732</v>
      </c>
    </row>
    <row r="19">
      <c r="A19" s="141">
        <v>1.7</v>
      </c>
      <c r="B19" s="95">
        <f t="shared" ref="B19:K19" si="18">1-_xlfn.NORM.S.DIST($A19+B$1)</f>
        <v>0.04456546276</v>
      </c>
      <c r="C19" s="95">
        <f t="shared" si="18"/>
        <v>0.04363293652</v>
      </c>
      <c r="D19" s="95">
        <f t="shared" si="18"/>
        <v>0.04271622079</v>
      </c>
      <c r="E19" s="95">
        <f t="shared" si="18"/>
        <v>0.04181513761</v>
      </c>
      <c r="F19" s="95">
        <f t="shared" si="18"/>
        <v>0.04092950898</v>
      </c>
      <c r="G19" s="95">
        <f t="shared" si="18"/>
        <v>0.04005915686</v>
      </c>
      <c r="H19" s="95">
        <f t="shared" si="18"/>
        <v>0.03920390329</v>
      </c>
      <c r="I19" s="95">
        <f t="shared" si="18"/>
        <v>0.03836357036</v>
      </c>
      <c r="J19" s="95">
        <f t="shared" si="18"/>
        <v>0.03753798035</v>
      </c>
      <c r="K19" s="95">
        <f t="shared" si="18"/>
        <v>0.0367269557</v>
      </c>
    </row>
    <row r="20">
      <c r="A20" s="141">
        <v>1.8</v>
      </c>
      <c r="B20" s="95">
        <f t="shared" ref="B20:K20" si="19">1-_xlfn.NORM.S.DIST($A20+B$1)</f>
        <v>0.03593031911</v>
      </c>
      <c r="C20" s="95">
        <f t="shared" si="19"/>
        <v>0.03514789358</v>
      </c>
      <c r="D20" s="95">
        <f t="shared" si="19"/>
        <v>0.03437950245</v>
      </c>
      <c r="E20" s="95">
        <f t="shared" si="19"/>
        <v>0.03362496942</v>
      </c>
      <c r="F20" s="95">
        <f t="shared" si="19"/>
        <v>0.03288411866</v>
      </c>
      <c r="G20" s="95">
        <f t="shared" si="19"/>
        <v>0.0321567748</v>
      </c>
      <c r="H20" s="95">
        <f t="shared" si="19"/>
        <v>0.03144276298</v>
      </c>
      <c r="I20" s="95">
        <f t="shared" si="19"/>
        <v>0.03074190893</v>
      </c>
      <c r="J20" s="95">
        <f t="shared" si="19"/>
        <v>0.03005403896</v>
      </c>
      <c r="K20" s="95">
        <f t="shared" si="19"/>
        <v>0.02937898004</v>
      </c>
    </row>
    <row r="21" ht="15.75" customHeight="1">
      <c r="A21" s="141">
        <v>1.9</v>
      </c>
      <c r="B21" s="95">
        <f t="shared" ref="B21:K21" si="20">1-_xlfn.NORM.S.DIST($A21+B$1)</f>
        <v>0.02871655982</v>
      </c>
      <c r="C21" s="95">
        <f t="shared" si="20"/>
        <v>0.02806660666</v>
      </c>
      <c r="D21" s="95">
        <f t="shared" si="20"/>
        <v>0.0274289497</v>
      </c>
      <c r="E21" s="95">
        <f t="shared" si="20"/>
        <v>0.02680341888</v>
      </c>
      <c r="F21" s="95">
        <f t="shared" si="20"/>
        <v>0.02618984494</v>
      </c>
      <c r="G21" s="95">
        <f t="shared" si="20"/>
        <v>0.02558805952</v>
      </c>
      <c r="H21" s="95">
        <f t="shared" si="20"/>
        <v>0.02499789515</v>
      </c>
      <c r="I21" s="95">
        <f t="shared" si="20"/>
        <v>0.02441918528</v>
      </c>
      <c r="J21" s="95">
        <f t="shared" si="20"/>
        <v>0.02385176434</v>
      </c>
      <c r="K21" s="95">
        <f t="shared" si="20"/>
        <v>0.02329546775</v>
      </c>
    </row>
    <row r="22" ht="15.75" customHeight="1">
      <c r="A22" s="141">
        <v>2.0</v>
      </c>
      <c r="B22" s="95">
        <f t="shared" ref="B22:K22" si="21">1-_xlfn.NORM.S.DIST($A22+B$1)</f>
        <v>0.02275013195</v>
      </c>
      <c r="C22" s="95">
        <f t="shared" si="21"/>
        <v>0.02221559443</v>
      </c>
      <c r="D22" s="95">
        <f t="shared" si="21"/>
        <v>0.02169169377</v>
      </c>
      <c r="E22" s="95">
        <f t="shared" si="21"/>
        <v>0.02117826964</v>
      </c>
      <c r="F22" s="95">
        <f t="shared" si="21"/>
        <v>0.02067516287</v>
      </c>
      <c r="G22" s="95">
        <f t="shared" si="21"/>
        <v>0.02018221541</v>
      </c>
      <c r="H22" s="95">
        <f t="shared" si="21"/>
        <v>0.01969927041</v>
      </c>
      <c r="I22" s="95">
        <f t="shared" si="21"/>
        <v>0.01922617223</v>
      </c>
      <c r="J22" s="95">
        <f t="shared" si="21"/>
        <v>0.01876276643</v>
      </c>
      <c r="K22" s="95">
        <f t="shared" si="21"/>
        <v>0.01830889985</v>
      </c>
    </row>
    <row r="23" ht="15.75" customHeight="1">
      <c r="A23" s="141">
        <v>2.1</v>
      </c>
      <c r="B23" s="95">
        <f t="shared" ref="B23:K23" si="22">1-_xlfn.NORM.S.DIST($A23+B$1)</f>
        <v>0.01786442056</v>
      </c>
      <c r="C23" s="95">
        <f t="shared" si="22"/>
        <v>0.01742917794</v>
      </c>
      <c r="D23" s="95">
        <f t="shared" si="22"/>
        <v>0.01700302265</v>
      </c>
      <c r="E23" s="95">
        <f t="shared" si="22"/>
        <v>0.01658580668</v>
      </c>
      <c r="F23" s="95">
        <f t="shared" si="22"/>
        <v>0.01617738337</v>
      </c>
      <c r="G23" s="95">
        <f t="shared" si="22"/>
        <v>0.01577760739</v>
      </c>
      <c r="H23" s="95">
        <f t="shared" si="22"/>
        <v>0.01538633478</v>
      </c>
      <c r="I23" s="95">
        <f t="shared" si="22"/>
        <v>0.01500342297</v>
      </c>
      <c r="J23" s="95">
        <f t="shared" si="22"/>
        <v>0.01462873078</v>
      </c>
      <c r="K23" s="95">
        <f t="shared" si="22"/>
        <v>0.01426211841</v>
      </c>
    </row>
    <row r="24" ht="15.75" customHeight="1">
      <c r="A24" s="141">
        <v>2.2</v>
      </c>
      <c r="B24" s="95">
        <f t="shared" ref="B24:K24" si="23">1-_xlfn.NORM.S.DIST($A24+B$1)</f>
        <v>0.01390344751</v>
      </c>
      <c r="C24" s="95">
        <f t="shared" si="23"/>
        <v>0.01355258115</v>
      </c>
      <c r="D24" s="95">
        <f t="shared" si="23"/>
        <v>0.01320938381</v>
      </c>
      <c r="E24" s="95">
        <f t="shared" si="23"/>
        <v>0.01287372144</v>
      </c>
      <c r="F24" s="95">
        <f t="shared" si="23"/>
        <v>0.01254546144</v>
      </c>
      <c r="G24" s="95">
        <f t="shared" si="23"/>
        <v>0.01222447266</v>
      </c>
      <c r="H24" s="95">
        <f t="shared" si="23"/>
        <v>0.01191062542</v>
      </c>
      <c r="I24" s="95">
        <f t="shared" si="23"/>
        <v>0.01160379152</v>
      </c>
      <c r="J24" s="95">
        <f t="shared" si="23"/>
        <v>0.01130384424</v>
      </c>
      <c r="K24" s="95">
        <f t="shared" si="23"/>
        <v>0.01101065832</v>
      </c>
    </row>
    <row r="25" ht="15.75" customHeight="1">
      <c r="A25" s="141">
        <v>2.3</v>
      </c>
      <c r="B25" s="95">
        <f t="shared" ref="B25:K25" si="24">1-_xlfn.NORM.S.DIST($A25+B$1)</f>
        <v>0.01072411002</v>
      </c>
      <c r="C25" s="95">
        <f t="shared" si="24"/>
        <v>0.01044407706</v>
      </c>
      <c r="D25" s="95">
        <f t="shared" si="24"/>
        <v>0.01017043867</v>
      </c>
      <c r="E25" s="95">
        <f t="shared" si="24"/>
        <v>0.009903075559</v>
      </c>
      <c r="F25" s="95">
        <f t="shared" si="24"/>
        <v>0.009641869945</v>
      </c>
      <c r="G25" s="95">
        <f t="shared" si="24"/>
        <v>0.009386705535</v>
      </c>
      <c r="H25" s="95">
        <f t="shared" si="24"/>
        <v>0.009137467531</v>
      </c>
      <c r="I25" s="95">
        <f t="shared" si="24"/>
        <v>0.00889404263</v>
      </c>
      <c r="J25" s="95">
        <f t="shared" si="24"/>
        <v>0.008656319026</v>
      </c>
      <c r="K25" s="95">
        <f t="shared" si="24"/>
        <v>0.008424186399</v>
      </c>
    </row>
    <row r="26" ht="15.75" customHeight="1">
      <c r="A26" s="141">
        <v>2.4</v>
      </c>
      <c r="B26" s="95">
        <f t="shared" ref="B26:K26" si="25">1-_xlfn.NORM.S.DIST($A26+B$1)</f>
        <v>0.008197535925</v>
      </c>
      <c r="C26" s="95">
        <f t="shared" si="25"/>
        <v>0.007976260261</v>
      </c>
      <c r="D26" s="95">
        <f t="shared" si="25"/>
        <v>0.007760253551</v>
      </c>
      <c r="E26" s="95">
        <f t="shared" si="25"/>
        <v>0.007549411416</v>
      </c>
      <c r="F26" s="95">
        <f t="shared" si="25"/>
        <v>0.007343630955</v>
      </c>
      <c r="G26" s="95">
        <f t="shared" si="25"/>
        <v>0.007142810735</v>
      </c>
      <c r="H26" s="95">
        <f t="shared" si="25"/>
        <v>0.006946850789</v>
      </c>
      <c r="I26" s="95">
        <f t="shared" si="25"/>
        <v>0.006755652607</v>
      </c>
      <c r="J26" s="95">
        <f t="shared" si="25"/>
        <v>0.006569119136</v>
      </c>
      <c r="K26" s="95">
        <f t="shared" si="25"/>
        <v>0.006387154765</v>
      </c>
    </row>
    <row r="27" ht="15.75" customHeight="1">
      <c r="A27" s="141">
        <v>2.5</v>
      </c>
      <c r="B27" s="95">
        <f t="shared" ref="B27:K27" si="26">1-_xlfn.NORM.S.DIST($A27+B$1)</f>
        <v>0.006209665326</v>
      </c>
      <c r="C27" s="95">
        <f t="shared" si="26"/>
        <v>0.00603655808</v>
      </c>
      <c r="D27" s="95">
        <f t="shared" si="26"/>
        <v>0.005867741715</v>
      </c>
      <c r="E27" s="95">
        <f t="shared" si="26"/>
        <v>0.005703126333</v>
      </c>
      <c r="F27" s="95">
        <f t="shared" si="26"/>
        <v>0.005542623443</v>
      </c>
      <c r="G27" s="95">
        <f t="shared" si="26"/>
        <v>0.005386145954</v>
      </c>
      <c r="H27" s="95">
        <f t="shared" si="26"/>
        <v>0.005233608164</v>
      </c>
      <c r="I27" s="95">
        <f t="shared" si="26"/>
        <v>0.005084925749</v>
      </c>
      <c r="J27" s="95">
        <f t="shared" si="26"/>
        <v>0.004940015758</v>
      </c>
      <c r="K27" s="95">
        <f t="shared" si="26"/>
        <v>0.004798796597</v>
      </c>
    </row>
    <row r="28" ht="15.75" customHeight="1">
      <c r="A28" s="141">
        <v>2.6</v>
      </c>
      <c r="B28" s="95">
        <f t="shared" ref="B28:K28" si="27">1-_xlfn.NORM.S.DIST($A28+B$1)</f>
        <v>0.004661188024</v>
      </c>
      <c r="C28" s="95">
        <f t="shared" si="27"/>
        <v>0.004527111133</v>
      </c>
      <c r="D28" s="95">
        <f t="shared" si="27"/>
        <v>0.004396488348</v>
      </c>
      <c r="E28" s="95">
        <f t="shared" si="27"/>
        <v>0.004269243409</v>
      </c>
      <c r="F28" s="95">
        <f t="shared" si="27"/>
        <v>0.004145301361</v>
      </c>
      <c r="G28" s="95">
        <f t="shared" si="27"/>
        <v>0.004024588543</v>
      </c>
      <c r="H28" s="95">
        <f t="shared" si="27"/>
        <v>0.003907032575</v>
      </c>
      <c r="I28" s="95">
        <f t="shared" si="27"/>
        <v>0.003792562348</v>
      </c>
      <c r="J28" s="95">
        <f t="shared" si="27"/>
        <v>0.003681108009</v>
      </c>
      <c r="K28" s="95">
        <f t="shared" si="27"/>
        <v>0.003572600952</v>
      </c>
    </row>
    <row r="29" ht="15.75" customHeight="1">
      <c r="A29" s="141">
        <v>2.7</v>
      </c>
      <c r="B29" s="95">
        <f t="shared" ref="B29:K29" si="28">1-_xlfn.NORM.S.DIST($A29+B$1)</f>
        <v>0.003466973803</v>
      </c>
      <c r="C29" s="95">
        <f t="shared" si="28"/>
        <v>0.003364160407</v>
      </c>
      <c r="D29" s="95">
        <f t="shared" si="28"/>
        <v>0.003264095816</v>
      </c>
      <c r="E29" s="95">
        <f t="shared" si="28"/>
        <v>0.003166716277</v>
      </c>
      <c r="F29" s="95">
        <f t="shared" si="28"/>
        <v>0.003071959219</v>
      </c>
      <c r="G29" s="95">
        <f t="shared" si="28"/>
        <v>0.002979763235</v>
      </c>
      <c r="H29" s="95">
        <f t="shared" si="28"/>
        <v>0.002890068076</v>
      </c>
      <c r="I29" s="95">
        <f t="shared" si="28"/>
        <v>0.002802814633</v>
      </c>
      <c r="J29" s="95">
        <f t="shared" si="28"/>
        <v>0.002717944923</v>
      </c>
      <c r="K29" s="95">
        <f t="shared" si="28"/>
        <v>0.002635402078</v>
      </c>
    </row>
    <row r="30" ht="15.75" customHeight="1">
      <c r="A30" s="141">
        <v>2.8</v>
      </c>
      <c r="B30" s="95">
        <f t="shared" ref="B30:K30" si="29">1-_xlfn.NORM.S.DIST($A30+B$1)</f>
        <v>0.00255513033</v>
      </c>
      <c r="C30" s="95">
        <f t="shared" si="29"/>
        <v>0.002477074999</v>
      </c>
      <c r="D30" s="95">
        <f t="shared" si="29"/>
        <v>0.002401182474</v>
      </c>
      <c r="E30" s="95">
        <f t="shared" si="29"/>
        <v>0.002327400207</v>
      </c>
      <c r="F30" s="95">
        <f t="shared" si="29"/>
        <v>0.002255676692</v>
      </c>
      <c r="G30" s="95">
        <f t="shared" si="29"/>
        <v>0.002185961455</v>
      </c>
      <c r="H30" s="95">
        <f t="shared" si="29"/>
        <v>0.00211820504</v>
      </c>
      <c r="I30" s="95">
        <f t="shared" si="29"/>
        <v>0.002052358995</v>
      </c>
      <c r="J30" s="95">
        <f t="shared" si="29"/>
        <v>0.001988375855</v>
      </c>
      <c r="K30" s="95">
        <f t="shared" si="29"/>
        <v>0.001926209132</v>
      </c>
    </row>
    <row r="31" ht="15.75" customHeight="1">
      <c r="A31" s="141">
        <v>2.9</v>
      </c>
      <c r="B31" s="95">
        <f t="shared" ref="B31:K31" si="30">1-_xlfn.NORM.S.DIST($A31+B$1)</f>
        <v>0.0018658133</v>
      </c>
      <c r="C31" s="95">
        <f t="shared" si="30"/>
        <v>0.001807143781</v>
      </c>
      <c r="D31" s="95">
        <f t="shared" si="30"/>
        <v>0.001750156929</v>
      </c>
      <c r="E31" s="95">
        <f t="shared" si="30"/>
        <v>0.001694810019</v>
      </c>
      <c r="F31" s="95">
        <f t="shared" si="30"/>
        <v>0.001641061234</v>
      </c>
      <c r="G31" s="95">
        <f t="shared" si="30"/>
        <v>0.001588869647</v>
      </c>
      <c r="H31" s="95">
        <f t="shared" si="30"/>
        <v>0.001538195212</v>
      </c>
      <c r="I31" s="95">
        <f t="shared" si="30"/>
        <v>0.001488998745</v>
      </c>
      <c r="J31" s="95">
        <f t="shared" si="30"/>
        <v>0.001441241917</v>
      </c>
      <c r="K31" s="95">
        <f t="shared" si="30"/>
        <v>0.001394887235</v>
      </c>
    </row>
    <row r="32" ht="15.75" customHeight="1">
      <c r="A32" s="141">
        <v>3.0</v>
      </c>
      <c r="B32" s="95">
        <f t="shared" ref="B32:K32" si="31">1-_xlfn.NORM.S.DIST($A32+B$1)</f>
        <v>0.001349898032</v>
      </c>
      <c r="C32" s="95">
        <f t="shared" si="31"/>
        <v>0.001306238449</v>
      </c>
      <c r="D32" s="95">
        <f t="shared" si="31"/>
        <v>0.001263873428</v>
      </c>
      <c r="E32" s="95">
        <f t="shared" si="31"/>
        <v>0.001222768694</v>
      </c>
      <c r="F32" s="95">
        <f t="shared" si="31"/>
        <v>0.001182890743</v>
      </c>
      <c r="G32" s="95">
        <f t="shared" si="31"/>
        <v>0.001144206831</v>
      </c>
      <c r="H32" s="95">
        <f t="shared" si="31"/>
        <v>0.001106684957</v>
      </c>
      <c r="I32" s="95">
        <f t="shared" si="31"/>
        <v>0.001070293855</v>
      </c>
      <c r="J32" s="95">
        <f t="shared" si="31"/>
        <v>0.001035002975</v>
      </c>
      <c r="K32" s="95">
        <f t="shared" si="31"/>
        <v>0.001000782477</v>
      </c>
    </row>
    <row r="33" ht="15.75" customHeight="1">
      <c r="A33" s="141">
        <v>3.1</v>
      </c>
      <c r="B33" s="95">
        <f t="shared" ref="B33:K33" si="32">1-_xlfn.NORM.S.DIST($A33+B$1)</f>
        <v>0.0009676032132</v>
      </c>
      <c r="C33" s="95">
        <f t="shared" si="32"/>
        <v>0.0009354367195</v>
      </c>
      <c r="D33" s="95">
        <f t="shared" si="32"/>
        <v>0.0009042551998</v>
      </c>
      <c r="E33" s="95">
        <f t="shared" si="32"/>
        <v>0.0008740315156</v>
      </c>
      <c r="F33" s="95">
        <f t="shared" si="32"/>
        <v>0.0008447391735</v>
      </c>
      <c r="G33" s="95">
        <f t="shared" si="32"/>
        <v>0.0008163523128</v>
      </c>
      <c r="H33" s="95">
        <f t="shared" si="32"/>
        <v>0.0007888456944</v>
      </c>
      <c r="I33" s="95">
        <f t="shared" si="32"/>
        <v>0.0007621946881</v>
      </c>
      <c r="J33" s="95">
        <f t="shared" si="32"/>
        <v>0.0007363752616</v>
      </c>
      <c r="K33" s="95">
        <f t="shared" si="32"/>
        <v>0.0007113639686</v>
      </c>
    </row>
    <row r="34" ht="15.75" customHeight="1">
      <c r="A34" s="141">
        <v>3.2</v>
      </c>
      <c r="B34" s="95">
        <f t="shared" ref="B34:K34" si="33">1-_xlfn.NORM.S.DIST($A34+B$1)</f>
        <v>0.0006871379379</v>
      </c>
      <c r="C34" s="95">
        <f t="shared" si="33"/>
        <v>0.0006636748614</v>
      </c>
      <c r="D34" s="95">
        <f t="shared" si="33"/>
        <v>0.0006409529837</v>
      </c>
      <c r="E34" s="95">
        <f t="shared" si="33"/>
        <v>0.0006189510904</v>
      </c>
      <c r="F34" s="95">
        <f t="shared" si="33"/>
        <v>0.0005976484979</v>
      </c>
      <c r="G34" s="95">
        <f t="shared" si="33"/>
        <v>0.0005770250424</v>
      </c>
      <c r="H34" s="95">
        <f t="shared" si="33"/>
        <v>0.000557061069</v>
      </c>
      <c r="I34" s="95">
        <f t="shared" si="33"/>
        <v>0.0005377374218</v>
      </c>
      <c r="J34" s="95">
        <f t="shared" si="33"/>
        <v>0.0005190354332</v>
      </c>
      <c r="K34" s="95">
        <f t="shared" si="33"/>
        <v>0.0005009369138</v>
      </c>
    </row>
    <row r="35" ht="15.75" customHeight="1">
      <c r="A35" s="141">
        <v>3.3</v>
      </c>
      <c r="B35" s="95">
        <f t="shared" ref="B35:K35" si="34">1-_xlfn.NORM.S.DIST($A35+B$1)</f>
        <v>0.0004834241424</v>
      </c>
      <c r="C35" s="95">
        <f t="shared" si="34"/>
        <v>0.0004664798561</v>
      </c>
      <c r="D35" s="95">
        <f t="shared" si="34"/>
        <v>0.0004500872406</v>
      </c>
      <c r="E35" s="95">
        <f t="shared" si="34"/>
        <v>0.0004342299204</v>
      </c>
      <c r="F35" s="95">
        <f t="shared" si="34"/>
        <v>0.0004188919495</v>
      </c>
      <c r="G35" s="95">
        <f t="shared" si="34"/>
        <v>0.0004040578019</v>
      </c>
      <c r="H35" s="95">
        <f t="shared" si="34"/>
        <v>0.0003897123626</v>
      </c>
      <c r="I35" s="95">
        <f t="shared" si="34"/>
        <v>0.0003758409184</v>
      </c>
      <c r="J35" s="95">
        <f t="shared" si="34"/>
        <v>0.000362429149</v>
      </c>
      <c r="K35" s="95">
        <f t="shared" si="34"/>
        <v>0.0003494631183</v>
      </c>
    </row>
    <row r="36" ht="15.75" customHeight="1">
      <c r="A36" s="141">
        <v>3.4</v>
      </c>
      <c r="B36" s="95">
        <f t="shared" ref="B36:K36" si="35">1-_xlfn.NORM.S.DIST($A36+B$1)</f>
        <v>0.0003369292657</v>
      </c>
      <c r="C36" s="95">
        <f t="shared" si="35"/>
        <v>0.0003248143974</v>
      </c>
      <c r="D36" s="95">
        <f t="shared" si="35"/>
        <v>0.0003131056786</v>
      </c>
      <c r="E36" s="95">
        <f t="shared" si="35"/>
        <v>0.0003017906246</v>
      </c>
      <c r="F36" s="95">
        <f t="shared" si="35"/>
        <v>0.0002908570933</v>
      </c>
      <c r="G36" s="95">
        <f t="shared" si="35"/>
        <v>0.0002802932768</v>
      </c>
      <c r="H36" s="95">
        <f t="shared" si="35"/>
        <v>0.000270087694</v>
      </c>
      <c r="I36" s="95">
        <f t="shared" si="35"/>
        <v>0.0002602291824</v>
      </c>
      <c r="J36" s="95">
        <f t="shared" si="35"/>
        <v>0.0002507068913</v>
      </c>
      <c r="K36" s="95">
        <f t="shared" si="35"/>
        <v>0.0002415102736</v>
      </c>
    </row>
    <row r="37" ht="15.75" customHeight="1">
      <c r="A37" s="141">
        <v>3.5</v>
      </c>
      <c r="B37" s="95">
        <f t="shared" ref="B37:K37" si="36">1-_xlfn.NORM.S.DIST($A37+B$1)</f>
        <v>0.000232629079</v>
      </c>
      <c r="C37" s="95">
        <f t="shared" si="36"/>
        <v>0.000224053347</v>
      </c>
      <c r="D37" s="95">
        <f t="shared" si="36"/>
        <v>0.0002157733993</v>
      </c>
      <c r="E37" s="95">
        <f t="shared" si="36"/>
        <v>0.0002077798335</v>
      </c>
      <c r="F37" s="95">
        <f t="shared" si="36"/>
        <v>0.000200063516</v>
      </c>
      <c r="G37" s="95">
        <f t="shared" si="36"/>
        <v>0.0001926155756</v>
      </c>
      <c r="H37" s="95">
        <f t="shared" si="36"/>
        <v>0.0001854273969</v>
      </c>
      <c r="I37" s="95">
        <f t="shared" si="36"/>
        <v>0.0001784906139</v>
      </c>
      <c r="J37" s="95">
        <f t="shared" si="36"/>
        <v>0.0001717971037</v>
      </c>
      <c r="K37" s="95">
        <f t="shared" si="36"/>
        <v>0.0001653389807</v>
      </c>
    </row>
    <row r="38" ht="15.75" customHeight="1">
      <c r="A38" s="141">
        <v>3.6</v>
      </c>
      <c r="B38" s="95">
        <f t="shared" ref="B38:K38" si="37">1-_xlfn.NORM.S.DIST($A38+B$1)</f>
        <v>0.0001591085902</v>
      </c>
      <c r="C38" s="95">
        <f t="shared" si="37"/>
        <v>0.0001530985026</v>
      </c>
      <c r="D38" s="95">
        <f t="shared" si="37"/>
        <v>0.0001473015079</v>
      </c>
      <c r="E38" s="95">
        <f t="shared" si="37"/>
        <v>0.0001417106099</v>
      </c>
      <c r="F38" s="95">
        <f t="shared" si="37"/>
        <v>0.0001363190204</v>
      </c>
      <c r="G38" s="95">
        <f t="shared" si="37"/>
        <v>0.0001311201544</v>
      </c>
      <c r="H38" s="95">
        <f t="shared" si="37"/>
        <v>0.0001261076241</v>
      </c>
      <c r="I38" s="95">
        <f t="shared" si="37"/>
        <v>0.0001212752343</v>
      </c>
      <c r="J38" s="95">
        <f t="shared" si="37"/>
        <v>0.0001166169768</v>
      </c>
      <c r="K38" s="95">
        <f t="shared" si="37"/>
        <v>0.000112127026</v>
      </c>
    </row>
    <row r="39" ht="15.75" customHeight="1">
      <c r="A39" s="141">
        <v>3.7</v>
      </c>
      <c r="B39" s="95">
        <f t="shared" ref="B39:K39" si="38">1-_xlfn.NORM.S.DIST($A39+B$1)</f>
        <v>0.0001077997335</v>
      </c>
      <c r="C39" s="95">
        <f t="shared" si="38"/>
        <v>0.0001036296237</v>
      </c>
      <c r="D39" s="95">
        <f t="shared" si="38"/>
        <v>0.00009961138898</v>
      </c>
      <c r="E39" s="95">
        <f t="shared" si="38"/>
        <v>0.00009573988527</v>
      </c>
      <c r="F39" s="95">
        <f t="shared" si="38"/>
        <v>0.00009201012747</v>
      </c>
      <c r="G39" s="95">
        <f t="shared" si="38"/>
        <v>0.0000884172852</v>
      </c>
      <c r="H39" s="95">
        <f t="shared" si="38"/>
        <v>0.0000849566785</v>
      </c>
      <c r="I39" s="95">
        <f t="shared" si="38"/>
        <v>0.0000816237737</v>
      </c>
      <c r="J39" s="95">
        <f t="shared" si="38"/>
        <v>0.00007841417938</v>
      </c>
      <c r="K39" s="95">
        <f t="shared" si="38"/>
        <v>0.00007532364238</v>
      </c>
    </row>
    <row r="40" ht="15.75" customHeight="1">
      <c r="A40" s="141">
        <v>3.8</v>
      </c>
      <c r="B40" s="95">
        <f t="shared" ref="B40:K40" si="39">1-_xlfn.NORM.S.DIST($A40+B$1)</f>
        <v>0.00007234804393</v>
      </c>
      <c r="C40" s="95">
        <f t="shared" si="39"/>
        <v>0.00006948339588</v>
      </c>
      <c r="D40" s="95">
        <f t="shared" si="39"/>
        <v>0.00006672583703</v>
      </c>
      <c r="E40" s="95">
        <f t="shared" si="39"/>
        <v>0.00006407162949</v>
      </c>
      <c r="F40" s="95">
        <f t="shared" si="39"/>
        <v>0.00006151715518</v>
      </c>
      <c r="G40" s="95">
        <f t="shared" si="39"/>
        <v>0.00005905891242</v>
      </c>
      <c r="H40" s="95">
        <f t="shared" si="39"/>
        <v>0.00005669351253</v>
      </c>
      <c r="I40" s="95">
        <f t="shared" si="39"/>
        <v>0.00005441767663</v>
      </c>
      <c r="J40" s="95">
        <f t="shared" si="39"/>
        <v>0.0000522282324</v>
      </c>
      <c r="K40" s="95">
        <f t="shared" si="39"/>
        <v>0.000050122111</v>
      </c>
    </row>
    <row r="41" ht="15.75" customHeight="1">
      <c r="A41" s="141">
        <v>3.9</v>
      </c>
      <c r="B41" s="95">
        <f t="shared" ref="B41:K41" si="40">1-_xlfn.NORM.S.DIST($A41+B$1)</f>
        <v>0.00004809634402</v>
      </c>
      <c r="C41" s="95">
        <f t="shared" si="40"/>
        <v>0.00004614806056</v>
      </c>
      <c r="D41" s="95">
        <f t="shared" si="40"/>
        <v>0.00004427448431</v>
      </c>
      <c r="E41" s="95">
        <f t="shared" si="40"/>
        <v>0.00004247293079</v>
      </c>
      <c r="F41" s="95">
        <f t="shared" si="40"/>
        <v>0.00004074080456</v>
      </c>
      <c r="G41" s="95">
        <f t="shared" si="40"/>
        <v>0.0000390755966</v>
      </c>
      <c r="H41" s="95">
        <f t="shared" si="40"/>
        <v>0.00003747488169</v>
      </c>
      <c r="I41" s="95">
        <f t="shared" si="40"/>
        <v>0.0000359363159</v>
      </c>
      <c r="J41" s="95">
        <f t="shared" si="40"/>
        <v>0.00003445763411</v>
      </c>
      <c r="K41" s="95">
        <f t="shared" si="40"/>
        <v>0.00003303664763</v>
      </c>
    </row>
    <row r="42" ht="15.75" customHeight="1">
      <c r="A42" s="141">
        <v>4.0</v>
      </c>
      <c r="B42" s="95">
        <f t="shared" ref="B42:K42" si="41">1-_xlfn.NORM.S.DIST($A42+B$1)</f>
        <v>0.00003167124183</v>
      </c>
      <c r="C42" s="95">
        <f t="shared" si="41"/>
        <v>0.00003035937393</v>
      </c>
      <c r="D42" s="95">
        <f t="shared" si="41"/>
        <v>0.00002909907071</v>
      </c>
      <c r="E42" s="95">
        <f t="shared" si="41"/>
        <v>0.00002788842644</v>
      </c>
      <c r="F42" s="95">
        <f t="shared" si="41"/>
        <v>0.00002672560072</v>
      </c>
      <c r="G42" s="95">
        <f t="shared" si="41"/>
        <v>0.00002560881647</v>
      </c>
      <c r="H42" s="95">
        <f t="shared" si="41"/>
        <v>0.00002453635797</v>
      </c>
      <c r="I42" s="95">
        <f t="shared" si="41"/>
        <v>0.00002350656887</v>
      </c>
      <c r="J42" s="95">
        <f t="shared" si="41"/>
        <v>0.00002251785039</v>
      </c>
      <c r="K42" s="95">
        <f t="shared" si="41"/>
        <v>0.00002156865945</v>
      </c>
    </row>
    <row r="43" ht="15.75" customHeight="1">
      <c r="A43" s="141">
        <v>4.1</v>
      </c>
      <c r="B43" s="95">
        <f t="shared" ref="B43:K43" si="42">1-_xlfn.NORM.S.DIST($A43+B$1)</f>
        <v>0.00002065750691</v>
      </c>
      <c r="C43" s="95">
        <f t="shared" si="42"/>
        <v>0.00001978295587</v>
      </c>
      <c r="D43" s="95">
        <f t="shared" si="42"/>
        <v>0.00001894361995</v>
      </c>
      <c r="E43" s="95">
        <f t="shared" si="42"/>
        <v>0.00001813816172</v>
      </c>
      <c r="F43" s="95">
        <f t="shared" si="42"/>
        <v>0.00001736529107</v>
      </c>
      <c r="G43" s="95">
        <f t="shared" si="42"/>
        <v>0.00001662376373</v>
      </c>
      <c r="H43" s="95">
        <f t="shared" si="42"/>
        <v>0.00001591237972</v>
      </c>
      <c r="I43" s="95">
        <f t="shared" si="42"/>
        <v>0.00001522998195</v>
      </c>
      <c r="J43" s="95">
        <f t="shared" si="42"/>
        <v>0.00001457545479</v>
      </c>
      <c r="K43" s="95">
        <f t="shared" si="42"/>
        <v>0.00001394772273</v>
      </c>
    </row>
    <row r="44" ht="15.75" customHeight="1">
      <c r="A44" s="141">
        <v>4.2</v>
      </c>
      <c r="B44" s="95">
        <f t="shared" ref="B44:K44" si="43">1-_xlfn.NORM.S.DIST($A44+B$1)</f>
        <v>0.00001334574902</v>
      </c>
      <c r="C44" s="95">
        <f t="shared" si="43"/>
        <v>0.00001276853441</v>
      </c>
      <c r="D44" s="95">
        <f t="shared" si="43"/>
        <v>0.00001221511593</v>
      </c>
      <c r="E44" s="95">
        <f t="shared" si="43"/>
        <v>0.00001168456559</v>
      </c>
      <c r="F44" s="95">
        <f t="shared" si="43"/>
        <v>0.00001117598933</v>
      </c>
      <c r="G44" s="95">
        <f t="shared" si="43"/>
        <v>0.00001068852577</v>
      </c>
      <c r="H44" s="95">
        <f t="shared" si="43"/>
        <v>0.00001022134518</v>
      </c>
      <c r="I44" s="95">
        <f t="shared" si="43"/>
        <v>0.000009773648373</v>
      </c>
      <c r="J44" s="95">
        <f t="shared" si="43"/>
        <v>0.00000934466567</v>
      </c>
      <c r="K44" s="95">
        <f t="shared" si="43"/>
        <v>0.000008933655913</v>
      </c>
    </row>
    <row r="45" ht="15.75" customHeight="1">
      <c r="A45" s="141">
        <v>4.3</v>
      </c>
      <c r="B45" s="95">
        <f t="shared" ref="B45:K45" si="44">1-_xlfn.NORM.S.DIST($A45+B$1)</f>
        <v>0.000008539905471</v>
      </c>
      <c r="C45" s="95">
        <f t="shared" si="44"/>
        <v>0.000008162727303</v>
      </c>
      <c r="D45" s="95">
        <f t="shared" si="44"/>
        <v>0.000007801460038</v>
      </c>
      <c r="E45" s="95">
        <f t="shared" si="44"/>
        <v>0.000007455467092</v>
      </c>
      <c r="F45" s="95">
        <f t="shared" si="44"/>
        <v>0.000007124135802</v>
      </c>
      <c r="G45" s="95">
        <f t="shared" si="44"/>
        <v>0.0000068068766</v>
      </c>
      <c r="H45" s="95">
        <f t="shared" si="44"/>
        <v>0.000006503122201</v>
      </c>
      <c r="I45" s="95">
        <f t="shared" si="44"/>
        <v>0.000006212326827</v>
      </c>
      <c r="J45" s="95">
        <f t="shared" si="44"/>
        <v>0.000005933965446</v>
      </c>
      <c r="K45" s="95">
        <f t="shared" si="44"/>
        <v>0.000005667533042</v>
      </c>
    </row>
    <row r="46" ht="15.75" customHeight="1">
      <c r="A46" s="141">
        <v>4.4</v>
      </c>
      <c r="B46" s="95">
        <f t="shared" ref="B46:K46" si="45">1-_xlfn.NORM.S.DIST($A46+B$1)</f>
        <v>0.000005412543908</v>
      </c>
      <c r="C46" s="95">
        <f t="shared" si="45"/>
        <v>0.000005168530957</v>
      </c>
      <c r="D46" s="95">
        <f t="shared" si="45"/>
        <v>0.000004935045062</v>
      </c>
      <c r="E46" s="95">
        <f t="shared" si="45"/>
        <v>0.000004711654412</v>
      </c>
      <c r="F46" s="95">
        <f t="shared" si="45"/>
        <v>0.000004497943889</v>
      </c>
      <c r="G46" s="95">
        <f t="shared" si="45"/>
        <v>0.00000429351447</v>
      </c>
      <c r="H46" s="95">
        <f t="shared" si="45"/>
        <v>0.000004097982647</v>
      </c>
      <c r="I46" s="95">
        <f t="shared" si="45"/>
        <v>0.00000391097986</v>
      </c>
      <c r="J46" s="95">
        <f t="shared" si="45"/>
        <v>0.000003732151961</v>
      </c>
      <c r="K46" s="95">
        <f t="shared" si="45"/>
        <v>0.00000356115868</v>
      </c>
    </row>
    <row r="47" ht="15.75" customHeight="1">
      <c r="A47" s="141">
        <v>4.5</v>
      </c>
      <c r="B47" s="95">
        <f t="shared" ref="B47:K47" si="46">1-_xlfn.NORM.S.DIST($A47+B$1)</f>
        <v>0.000003397673125</v>
      </c>
      <c r="C47" s="95">
        <f t="shared" si="46"/>
        <v>0.000003241381287</v>
      </c>
      <c r="D47" s="95">
        <f t="shared" si="46"/>
        <v>0.000003091981569</v>
      </c>
      <c r="E47" s="95">
        <f t="shared" si="46"/>
        <v>0.000002949184323</v>
      </c>
      <c r="F47" s="95">
        <f t="shared" si="46"/>
        <v>0.000002812711412</v>
      </c>
      <c r="G47" s="95">
        <f t="shared" si="46"/>
        <v>0.000002682295779</v>
      </c>
      <c r="H47" s="95">
        <f t="shared" si="46"/>
        <v>0.000002557681039</v>
      </c>
      <c r="I47" s="95">
        <f t="shared" si="46"/>
        <v>0.000002438621074</v>
      </c>
      <c r="J47" s="95">
        <f t="shared" si="46"/>
        <v>0.00000232487965</v>
      </c>
      <c r="K47" s="95">
        <f t="shared" si="46"/>
        <v>0.000002216230048</v>
      </c>
    </row>
    <row r="48" ht="15.75" customHeight="1">
      <c r="A48" s="141">
        <v>4.6</v>
      </c>
      <c r="B48" s="95">
        <f t="shared" ref="B48:K48" si="47">1-_xlfn.NORM.S.DIST($A48+B$1)</f>
        <v>0.000002112454703</v>
      </c>
      <c r="C48" s="95">
        <f t="shared" si="47"/>
        <v>0.000002013344854</v>
      </c>
      <c r="D48" s="95">
        <f t="shared" si="47"/>
        <v>0.00000191870022</v>
      </c>
      <c r="E48" s="95">
        <f t="shared" si="47"/>
        <v>0.000001828328664</v>
      </c>
      <c r="F48" s="95">
        <f t="shared" si="47"/>
        <v>0.000001742045891</v>
      </c>
      <c r="G48" s="95">
        <f t="shared" si="47"/>
        <v>0.000001659675144</v>
      </c>
      <c r="H48" s="95">
        <f t="shared" si="47"/>
        <v>0.000001581046919</v>
      </c>
      <c r="I48" s="95">
        <f t="shared" si="47"/>
        <v>0.000001505998678</v>
      </c>
      <c r="J48" s="95">
        <f t="shared" si="47"/>
        <v>0.000001434374584</v>
      </c>
      <c r="K48" s="95">
        <f t="shared" si="47"/>
        <v>0.000001366025245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M1:O4"/>
  </mergeCells>
  <printOptions/>
  <pageMargins bottom="0.787401575" footer="0.0" header="0.0" left="0.511811024" right="0.511811024" top="0.7874015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15.0" customHeight="1">
      <c r="A1" s="137" t="s">
        <v>261</v>
      </c>
      <c r="B1" s="142">
        <v>0.01</v>
      </c>
      <c r="C1" s="143">
        <v>0.025</v>
      </c>
      <c r="D1" s="142">
        <v>0.05</v>
      </c>
      <c r="E1" s="142">
        <v>0.1</v>
      </c>
      <c r="G1" s="140" t="s">
        <v>262</v>
      </c>
      <c r="H1" s="29"/>
      <c r="I1" s="29"/>
      <c r="J1" s="30"/>
    </row>
    <row r="2">
      <c r="A2" s="137" t="s">
        <v>263</v>
      </c>
      <c r="B2" s="43"/>
      <c r="C2" s="43"/>
      <c r="D2" s="43"/>
      <c r="E2" s="43"/>
      <c r="G2" s="31"/>
      <c r="J2" s="32"/>
    </row>
    <row r="3">
      <c r="A3" s="144">
        <v>1.0</v>
      </c>
      <c r="B3" s="86">
        <f t="shared" ref="B3:E3" si="1">_xlfn.CHISQ.INV.RT(B$1,$A3)</f>
        <v>6.634896601</v>
      </c>
      <c r="C3" s="86">
        <f t="shared" si="1"/>
        <v>5.023886187</v>
      </c>
      <c r="D3" s="86">
        <f t="shared" si="1"/>
        <v>3.841458821</v>
      </c>
      <c r="E3" s="86">
        <f t="shared" si="1"/>
        <v>2.705543454</v>
      </c>
      <c r="G3" s="31"/>
      <c r="J3" s="32"/>
    </row>
    <row r="4">
      <c r="A4" s="144">
        <v>2.0</v>
      </c>
      <c r="B4" s="86">
        <f t="shared" ref="B4:E4" si="2">_xlfn.CHISQ.INV.RT(B$1,$A4)</f>
        <v>9.210340372</v>
      </c>
      <c r="C4" s="86">
        <f t="shared" si="2"/>
        <v>7.377758908</v>
      </c>
      <c r="D4" s="86">
        <f t="shared" si="2"/>
        <v>5.991464547</v>
      </c>
      <c r="E4" s="86">
        <f t="shared" si="2"/>
        <v>4.605170186</v>
      </c>
      <c r="G4" s="31"/>
      <c r="J4" s="32"/>
    </row>
    <row r="5">
      <c r="A5" s="144">
        <v>3.0</v>
      </c>
      <c r="B5" s="86">
        <f t="shared" ref="B5:E5" si="3">_xlfn.CHISQ.INV.RT(B$1,$A5)</f>
        <v>11.34486673</v>
      </c>
      <c r="C5" s="86">
        <f t="shared" si="3"/>
        <v>9.348403604</v>
      </c>
      <c r="D5" s="86">
        <f t="shared" si="3"/>
        <v>7.814727903</v>
      </c>
      <c r="E5" s="86">
        <f t="shared" si="3"/>
        <v>6.251388631</v>
      </c>
      <c r="G5" s="40"/>
      <c r="H5" s="41"/>
      <c r="I5" s="41"/>
      <c r="J5" s="42"/>
    </row>
    <row r="6">
      <c r="A6" s="144">
        <v>4.0</v>
      </c>
      <c r="B6" s="86">
        <f t="shared" ref="B6:E6" si="4">_xlfn.CHISQ.INV.RT(B$1,$A6)</f>
        <v>13.27670414</v>
      </c>
      <c r="C6" s="86">
        <f t="shared" si="4"/>
        <v>11.14328678</v>
      </c>
      <c r="D6" s="86">
        <f t="shared" si="4"/>
        <v>9.487729037</v>
      </c>
      <c r="E6" s="86">
        <f t="shared" si="4"/>
        <v>7.77944034</v>
      </c>
    </row>
    <row r="7">
      <c r="A7" s="144">
        <v>5.0</v>
      </c>
      <c r="B7" s="86">
        <f t="shared" ref="B7:E7" si="5">_xlfn.CHISQ.INV.RT(B$1,$A7)</f>
        <v>15.08627247</v>
      </c>
      <c r="C7" s="86">
        <f t="shared" si="5"/>
        <v>12.83250199</v>
      </c>
      <c r="D7" s="86">
        <f t="shared" si="5"/>
        <v>11.07049769</v>
      </c>
      <c r="E7" s="86">
        <f t="shared" si="5"/>
        <v>9.2363569</v>
      </c>
    </row>
    <row r="8">
      <c r="A8" s="144">
        <v>6.0</v>
      </c>
      <c r="B8" s="86">
        <f t="shared" ref="B8:E8" si="6">_xlfn.CHISQ.INV.RT(B$1,$A8)</f>
        <v>16.81189383</v>
      </c>
      <c r="C8" s="86">
        <f t="shared" si="6"/>
        <v>14.44937534</v>
      </c>
      <c r="D8" s="86">
        <f t="shared" si="6"/>
        <v>12.59158724</v>
      </c>
      <c r="E8" s="86">
        <f t="shared" si="6"/>
        <v>10.64464068</v>
      </c>
    </row>
    <row r="9">
      <c r="A9" s="144">
        <v>7.0</v>
      </c>
      <c r="B9" s="86">
        <f t="shared" ref="B9:E9" si="7">_xlfn.CHISQ.INV.RT(B$1,$A9)</f>
        <v>18.47530691</v>
      </c>
      <c r="C9" s="86">
        <f t="shared" si="7"/>
        <v>16.01276427</v>
      </c>
      <c r="D9" s="86">
        <f t="shared" si="7"/>
        <v>14.06714045</v>
      </c>
      <c r="E9" s="86">
        <f t="shared" si="7"/>
        <v>12.01703662</v>
      </c>
    </row>
    <row r="10">
      <c r="A10" s="144">
        <v>8.0</v>
      </c>
      <c r="B10" s="86">
        <f t="shared" ref="B10:E10" si="8">_xlfn.CHISQ.INV.RT(B$1,$A10)</f>
        <v>20.09023503</v>
      </c>
      <c r="C10" s="86">
        <f t="shared" si="8"/>
        <v>17.53454614</v>
      </c>
      <c r="D10" s="86">
        <f t="shared" si="8"/>
        <v>15.50731306</v>
      </c>
      <c r="E10" s="86">
        <f t="shared" si="8"/>
        <v>13.36156614</v>
      </c>
    </row>
    <row r="11">
      <c r="A11" s="144">
        <v>9.0</v>
      </c>
      <c r="B11" s="86">
        <f t="shared" ref="B11:E11" si="9">_xlfn.CHISQ.INV.RT(B$1,$A11)</f>
        <v>21.66599433</v>
      </c>
      <c r="C11" s="86">
        <f t="shared" si="9"/>
        <v>19.0227678</v>
      </c>
      <c r="D11" s="86">
        <f t="shared" si="9"/>
        <v>16.9189776</v>
      </c>
      <c r="E11" s="86">
        <f t="shared" si="9"/>
        <v>14.68365657</v>
      </c>
    </row>
    <row r="12">
      <c r="A12" s="144">
        <v>10.0</v>
      </c>
      <c r="B12" s="86">
        <f t="shared" ref="B12:E12" si="10">_xlfn.CHISQ.INV.RT(B$1,$A12)</f>
        <v>23.20925116</v>
      </c>
      <c r="C12" s="86">
        <f t="shared" si="10"/>
        <v>20.48317735</v>
      </c>
      <c r="D12" s="86">
        <f t="shared" si="10"/>
        <v>18.30703805</v>
      </c>
      <c r="E12" s="86">
        <f t="shared" si="10"/>
        <v>15.98717917</v>
      </c>
    </row>
    <row r="13">
      <c r="A13" s="144">
        <v>11.0</v>
      </c>
      <c r="B13" s="86">
        <f t="shared" ref="B13:E13" si="11">_xlfn.CHISQ.INV.RT(B$1,$A13)</f>
        <v>24.72497031</v>
      </c>
      <c r="C13" s="86">
        <f t="shared" si="11"/>
        <v>21.92004926</v>
      </c>
      <c r="D13" s="86">
        <f t="shared" si="11"/>
        <v>19.67513757</v>
      </c>
      <c r="E13" s="86">
        <f t="shared" si="11"/>
        <v>17.27500852</v>
      </c>
    </row>
    <row r="14">
      <c r="A14" s="144">
        <v>12.0</v>
      </c>
      <c r="B14" s="86">
        <f t="shared" ref="B14:E14" si="12">_xlfn.CHISQ.INV.RT(B$1,$A14)</f>
        <v>26.21696731</v>
      </c>
      <c r="C14" s="86">
        <f t="shared" si="12"/>
        <v>23.33666416</v>
      </c>
      <c r="D14" s="86">
        <f t="shared" si="12"/>
        <v>21.02606982</v>
      </c>
      <c r="E14" s="86">
        <f t="shared" si="12"/>
        <v>18.54934779</v>
      </c>
    </row>
    <row r="15">
      <c r="A15" s="144">
        <v>13.0</v>
      </c>
      <c r="B15" s="86">
        <f t="shared" ref="B15:E15" si="13">_xlfn.CHISQ.INV.RT(B$1,$A15)</f>
        <v>27.68824961</v>
      </c>
      <c r="C15" s="86">
        <f t="shared" si="13"/>
        <v>24.73560488</v>
      </c>
      <c r="D15" s="86">
        <f t="shared" si="13"/>
        <v>22.36203249</v>
      </c>
      <c r="E15" s="86">
        <f t="shared" si="13"/>
        <v>19.81192931</v>
      </c>
    </row>
    <row r="16">
      <c r="A16" s="144">
        <v>14.0</v>
      </c>
      <c r="B16" s="86">
        <f t="shared" ref="B16:E16" si="14">_xlfn.CHISQ.INV.RT(B$1,$A16)</f>
        <v>29.14123774</v>
      </c>
      <c r="C16" s="86">
        <f t="shared" si="14"/>
        <v>26.11894805</v>
      </c>
      <c r="D16" s="86">
        <f t="shared" si="14"/>
        <v>23.6847913</v>
      </c>
      <c r="E16" s="86">
        <f t="shared" si="14"/>
        <v>21.06414421</v>
      </c>
    </row>
    <row r="17">
      <c r="A17" s="144">
        <v>15.0</v>
      </c>
      <c r="B17" s="86">
        <f t="shared" ref="B17:E17" si="15">_xlfn.CHISQ.INV.RT(B$1,$A17)</f>
        <v>30.57791417</v>
      </c>
      <c r="C17" s="86">
        <f t="shared" si="15"/>
        <v>27.48839286</v>
      </c>
      <c r="D17" s="86">
        <f t="shared" si="15"/>
        <v>24.99579014</v>
      </c>
      <c r="E17" s="86">
        <f t="shared" si="15"/>
        <v>22.30712958</v>
      </c>
    </row>
    <row r="18">
      <c r="A18" s="144">
        <v>16.0</v>
      </c>
      <c r="B18" s="86">
        <f t="shared" ref="B18:E18" si="16">_xlfn.CHISQ.INV.RT(B$1,$A18)</f>
        <v>31.99992691</v>
      </c>
      <c r="C18" s="86">
        <f t="shared" si="16"/>
        <v>28.84535072</v>
      </c>
      <c r="D18" s="86">
        <f t="shared" si="16"/>
        <v>26.2962276</v>
      </c>
      <c r="E18" s="86">
        <f t="shared" si="16"/>
        <v>23.54182892</v>
      </c>
    </row>
    <row r="19">
      <c r="A19" s="144">
        <v>17.0</v>
      </c>
      <c r="B19" s="86">
        <f t="shared" ref="B19:E19" si="17">_xlfn.CHISQ.INV.RT(B$1,$A19)</f>
        <v>33.40866361</v>
      </c>
      <c r="C19" s="86">
        <f t="shared" si="17"/>
        <v>30.19100912</v>
      </c>
      <c r="D19" s="86">
        <f t="shared" si="17"/>
        <v>27.58711164</v>
      </c>
      <c r="E19" s="86">
        <f t="shared" si="17"/>
        <v>24.76903534</v>
      </c>
    </row>
    <row r="20">
      <c r="A20" s="144">
        <v>18.0</v>
      </c>
      <c r="B20" s="86">
        <f t="shared" ref="B20:E20" si="18">_xlfn.CHISQ.INV.RT(B$1,$A20)</f>
        <v>34.80530573</v>
      </c>
      <c r="C20" s="86">
        <f t="shared" si="18"/>
        <v>31.52637844</v>
      </c>
      <c r="D20" s="86">
        <f t="shared" si="18"/>
        <v>28.86929943</v>
      </c>
      <c r="E20" s="86">
        <f t="shared" si="18"/>
        <v>25.98942308</v>
      </c>
    </row>
    <row r="21" ht="15.75" customHeight="1">
      <c r="A21" s="144">
        <v>19.0</v>
      </c>
      <c r="B21" s="86">
        <f t="shared" ref="B21:E21" si="19">_xlfn.CHISQ.INV.RT(B$1,$A21)</f>
        <v>36.19086913</v>
      </c>
      <c r="C21" s="86">
        <f t="shared" si="19"/>
        <v>32.85232686</v>
      </c>
      <c r="D21" s="86">
        <f t="shared" si="19"/>
        <v>30.14352721</v>
      </c>
      <c r="E21" s="86">
        <f t="shared" si="19"/>
        <v>27.20357103</v>
      </c>
    </row>
    <row r="22" ht="15.75" customHeight="1">
      <c r="A22" s="144">
        <v>20.0</v>
      </c>
      <c r="B22" s="86">
        <f t="shared" ref="B22:E22" si="20">_xlfn.CHISQ.INV.RT(B$1,$A22)</f>
        <v>37.56623479</v>
      </c>
      <c r="C22" s="86">
        <f t="shared" si="20"/>
        <v>34.1696069</v>
      </c>
      <c r="D22" s="86">
        <f t="shared" si="20"/>
        <v>31.41043284</v>
      </c>
      <c r="E22" s="86">
        <f t="shared" si="20"/>
        <v>28.41198058</v>
      </c>
    </row>
    <row r="23" ht="15.75" customHeight="1">
      <c r="A23" s="144">
        <v>21.0</v>
      </c>
      <c r="B23" s="86">
        <f t="shared" ref="B23:E23" si="21">_xlfn.CHISQ.INV.RT(B$1,$A23)</f>
        <v>38.93217268</v>
      </c>
      <c r="C23" s="86">
        <f t="shared" si="21"/>
        <v>35.47887591</v>
      </c>
      <c r="D23" s="86">
        <f t="shared" si="21"/>
        <v>32.67057334</v>
      </c>
      <c r="E23" s="86">
        <f t="shared" si="21"/>
        <v>29.61508944</v>
      </c>
    </row>
    <row r="24" ht="15.75" customHeight="1">
      <c r="A24" s="144">
        <v>22.0</v>
      </c>
      <c r="B24" s="86">
        <f t="shared" ref="B24:E24" si="22">_xlfn.CHISQ.INV.RT(B$1,$A24)</f>
        <v>40.28936044</v>
      </c>
      <c r="C24" s="86">
        <f t="shared" si="22"/>
        <v>36.78071208</v>
      </c>
      <c r="D24" s="86">
        <f t="shared" si="22"/>
        <v>33.92443847</v>
      </c>
      <c r="E24" s="86">
        <f t="shared" si="22"/>
        <v>30.81328234</v>
      </c>
    </row>
    <row r="25" ht="15.75" customHeight="1">
      <c r="A25" s="144">
        <v>23.0</v>
      </c>
      <c r="B25" s="86">
        <f t="shared" ref="B25:E25" si="23">_xlfn.CHISQ.INV.RT(B$1,$A25)</f>
        <v>41.63839812</v>
      </c>
      <c r="C25" s="86">
        <f t="shared" si="23"/>
        <v>38.07562725</v>
      </c>
      <c r="D25" s="86">
        <f t="shared" si="23"/>
        <v>35.17246163</v>
      </c>
      <c r="E25" s="86">
        <f t="shared" si="23"/>
        <v>32.00689968</v>
      </c>
    </row>
    <row r="26" ht="15.75" customHeight="1">
      <c r="A26" s="144">
        <v>24.0</v>
      </c>
      <c r="B26" s="86">
        <f t="shared" ref="B26:E26" si="24">_xlfn.CHISQ.INV.RT(B$1,$A26)</f>
        <v>42.97982014</v>
      </c>
      <c r="C26" s="86">
        <f t="shared" si="24"/>
        <v>39.36407703</v>
      </c>
      <c r="D26" s="86">
        <f t="shared" si="24"/>
        <v>36.4150285</v>
      </c>
      <c r="E26" s="86">
        <f t="shared" si="24"/>
        <v>33.19624429</v>
      </c>
    </row>
    <row r="27" ht="15.75" customHeight="1">
      <c r="A27" s="144">
        <v>25.0</v>
      </c>
      <c r="B27" s="86">
        <f t="shared" ref="B27:E27" si="25">_xlfn.CHISQ.INV.RT(B$1,$A27)</f>
        <v>44.3141049</v>
      </c>
      <c r="C27" s="86">
        <f t="shared" si="25"/>
        <v>40.64646912</v>
      </c>
      <c r="D27" s="86">
        <f t="shared" si="25"/>
        <v>37.65248413</v>
      </c>
      <c r="E27" s="86">
        <f t="shared" si="25"/>
        <v>34.38158702</v>
      </c>
    </row>
    <row r="28" ht="15.75" customHeight="1">
      <c r="A28" s="144">
        <v>26.0</v>
      </c>
      <c r="B28" s="86">
        <f t="shared" ref="B28:E28" si="26">_xlfn.CHISQ.INV.RT(B$1,$A28)</f>
        <v>45.64168267</v>
      </c>
      <c r="C28" s="86">
        <f t="shared" si="26"/>
        <v>41.9231701</v>
      </c>
      <c r="D28" s="86">
        <f t="shared" si="26"/>
        <v>38.88513866</v>
      </c>
      <c r="E28" s="86">
        <f t="shared" si="26"/>
        <v>35.56317127</v>
      </c>
    </row>
    <row r="29" ht="15.75" customHeight="1">
      <c r="A29" s="144">
        <v>27.0</v>
      </c>
      <c r="B29" s="86">
        <f t="shared" ref="B29:E29" si="27">_xlfn.CHISQ.INV.RT(B$1,$A29)</f>
        <v>46.96294212</v>
      </c>
      <c r="C29" s="86">
        <f t="shared" si="27"/>
        <v>43.19451097</v>
      </c>
      <c r="D29" s="86">
        <f t="shared" si="27"/>
        <v>40.11327207</v>
      </c>
      <c r="E29" s="86">
        <f t="shared" si="27"/>
        <v>36.74121675</v>
      </c>
    </row>
    <row r="30" ht="15.75" customHeight="1">
      <c r="A30" s="144">
        <v>28.0</v>
      </c>
      <c r="B30" s="86">
        <f t="shared" ref="B30:E30" si="28">_xlfn.CHISQ.INV.RT(B$1,$A30)</f>
        <v>48.27823577</v>
      </c>
      <c r="C30" s="86">
        <f t="shared" si="28"/>
        <v>44.46079184</v>
      </c>
      <c r="D30" s="86">
        <f t="shared" si="28"/>
        <v>41.33713815</v>
      </c>
      <c r="E30" s="86">
        <f t="shared" si="28"/>
        <v>37.91592254</v>
      </c>
    </row>
    <row r="31" ht="15.75" customHeight="1">
      <c r="A31" s="144">
        <v>29.0</v>
      </c>
      <c r="B31" s="86">
        <f t="shared" ref="B31:E31" si="29">_xlfn.CHISQ.INV.RT(B$1,$A31)</f>
        <v>49.58788447</v>
      </c>
      <c r="C31" s="86">
        <f t="shared" si="29"/>
        <v>45.7222858</v>
      </c>
      <c r="D31" s="86">
        <f t="shared" si="29"/>
        <v>42.5569678</v>
      </c>
      <c r="E31" s="86">
        <f t="shared" si="29"/>
        <v>39.08746977</v>
      </c>
    </row>
    <row r="32" ht="15.75" customHeight="1">
      <c r="A32" s="144">
        <v>30.0</v>
      </c>
      <c r="B32" s="86">
        <f t="shared" ref="B32:E32" si="30">_xlfn.CHISQ.INV.RT(B$1,$A32)</f>
        <v>50.89218131</v>
      </c>
      <c r="C32" s="86">
        <f t="shared" si="30"/>
        <v>46.97924224</v>
      </c>
      <c r="D32" s="86">
        <f t="shared" si="30"/>
        <v>43.77297183</v>
      </c>
      <c r="E32" s="86">
        <f t="shared" si="30"/>
        <v>40.25602374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B2"/>
    <mergeCell ref="C1:C2"/>
    <mergeCell ref="D1:D2"/>
    <mergeCell ref="E1:E2"/>
    <mergeCell ref="G1:J5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7.71"/>
    <col customWidth="1" hidden="1" min="3" max="4" width="17.71"/>
    <col customWidth="1" min="5" max="5" width="9.14"/>
    <col customWidth="1" min="6" max="7" width="24.71"/>
    <col customWidth="1" min="8" max="8" width="9.14"/>
    <col customWidth="1" min="9" max="9" width="17.71"/>
    <col customWidth="1" min="10" max="10" width="9.14"/>
    <col customWidth="1" min="11" max="11" width="20.43"/>
    <col customWidth="1" min="12" max="12" width="13.29"/>
    <col customWidth="1" min="13" max="26" width="8.71"/>
  </cols>
  <sheetData>
    <row r="1">
      <c r="A1" s="9" t="s">
        <v>26</v>
      </c>
      <c r="B1" s="9" t="s">
        <v>27</v>
      </c>
      <c r="C1" s="9" t="s">
        <v>28</v>
      </c>
      <c r="D1" s="9" t="s">
        <v>29</v>
      </c>
      <c r="E1" s="10"/>
      <c r="F1" s="9" t="s">
        <v>30</v>
      </c>
      <c r="G1" s="9" t="s">
        <v>27</v>
      </c>
      <c r="H1" s="10"/>
      <c r="I1" s="11" t="s">
        <v>27</v>
      </c>
      <c r="J1" s="10"/>
      <c r="K1" s="12" t="s">
        <v>27</v>
      </c>
      <c r="L1" s="13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4">
        <v>1.0</v>
      </c>
      <c r="B2" s="15">
        <v>189.0</v>
      </c>
      <c r="C2" s="16">
        <f t="shared" ref="C2:C101" si="1">(B2-$G$3)^3</f>
        <v>-5.545233</v>
      </c>
      <c r="D2" s="16">
        <f t="shared" ref="D2:D101" si="2">(B2-$G$3)^4</f>
        <v>9.81506241</v>
      </c>
      <c r="E2" s="10"/>
      <c r="F2" s="17" t="s">
        <v>31</v>
      </c>
      <c r="G2" s="18">
        <f>COUNT($B$2:$B$101)</f>
        <v>100</v>
      </c>
      <c r="H2" s="10"/>
      <c r="I2" s="15">
        <v>149.0</v>
      </c>
      <c r="J2" s="10"/>
      <c r="K2" s="19"/>
      <c r="L2" s="19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4">
        <v>2.0</v>
      </c>
      <c r="B3" s="15">
        <v>195.0</v>
      </c>
      <c r="C3" s="16">
        <f t="shared" si="1"/>
        <v>75.686967</v>
      </c>
      <c r="D3" s="16">
        <f t="shared" si="2"/>
        <v>320.1558704</v>
      </c>
      <c r="E3" s="10"/>
      <c r="F3" s="17" t="s">
        <v>32</v>
      </c>
      <c r="G3" s="15">
        <f>SUM($B$2:$B$101)/G2</f>
        <v>190.77</v>
      </c>
      <c r="H3" s="10"/>
      <c r="I3" s="15">
        <v>159.0</v>
      </c>
      <c r="J3" s="10"/>
      <c r="K3" s="19" t="s">
        <v>32</v>
      </c>
      <c r="L3" s="19">
        <v>190.77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4">
        <v>3.0</v>
      </c>
      <c r="B4" s="15">
        <v>199.0</v>
      </c>
      <c r="C4" s="16">
        <f t="shared" si="1"/>
        <v>557.441767</v>
      </c>
      <c r="D4" s="16">
        <f t="shared" si="2"/>
        <v>4587.745742</v>
      </c>
      <c r="E4" s="10"/>
      <c r="F4" s="17" t="s">
        <v>33</v>
      </c>
      <c r="G4" s="15">
        <f>MEDIAN($B$2:$B$101)</f>
        <v>189</v>
      </c>
      <c r="H4" s="10"/>
      <c r="I4" s="15">
        <v>159.0</v>
      </c>
      <c r="J4" s="10"/>
      <c r="K4" s="19" t="s">
        <v>34</v>
      </c>
      <c r="L4" s="19">
        <v>1.562105222855595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4">
        <v>4.0</v>
      </c>
      <c r="B5" s="15">
        <v>189.0</v>
      </c>
      <c r="C5" s="16">
        <f t="shared" si="1"/>
        <v>-5.545233</v>
      </c>
      <c r="D5" s="16">
        <f t="shared" si="2"/>
        <v>9.81506241</v>
      </c>
      <c r="E5" s="10"/>
      <c r="F5" s="17" t="s">
        <v>35</v>
      </c>
      <c r="G5" s="15">
        <f>_xlfn.MODE.SNGL($B$2:$B$101)</f>
        <v>199</v>
      </c>
      <c r="H5" s="10"/>
      <c r="I5" s="15">
        <v>159.0</v>
      </c>
      <c r="J5" s="10"/>
      <c r="K5" s="19" t="s">
        <v>33</v>
      </c>
      <c r="L5" s="19">
        <v>189.0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4">
        <v>5.0</v>
      </c>
      <c r="B6" s="15">
        <v>197.0</v>
      </c>
      <c r="C6" s="16">
        <f t="shared" si="1"/>
        <v>241.804367</v>
      </c>
      <c r="D6" s="16">
        <f t="shared" si="2"/>
        <v>1506.441206</v>
      </c>
      <c r="E6" s="10"/>
      <c r="F6" s="17" t="s">
        <v>36</v>
      </c>
      <c r="G6" s="15">
        <f>_xlfn.QUARTILE.INC($B$2:$B$101,1)</f>
        <v>179</v>
      </c>
      <c r="H6" s="10"/>
      <c r="I6" s="15">
        <v>165.0</v>
      </c>
      <c r="J6" s="10"/>
      <c r="K6" s="19" t="s">
        <v>37</v>
      </c>
      <c r="L6" s="19">
        <v>199.0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4">
        <v>6.0</v>
      </c>
      <c r="B7" s="15">
        <v>189.0</v>
      </c>
      <c r="C7" s="16">
        <f t="shared" si="1"/>
        <v>-5.545233</v>
      </c>
      <c r="D7" s="16">
        <f t="shared" si="2"/>
        <v>9.81506241</v>
      </c>
      <c r="E7" s="10"/>
      <c r="F7" s="17" t="s">
        <v>38</v>
      </c>
      <c r="G7" s="15">
        <f>_xlfn.QUARTILE.INC($B$2:$B$101,3)</f>
        <v>199</v>
      </c>
      <c r="H7" s="10"/>
      <c r="I7" s="15">
        <v>169.0</v>
      </c>
      <c r="J7" s="10"/>
      <c r="K7" s="19" t="s">
        <v>39</v>
      </c>
      <c r="L7" s="19">
        <v>15.62105222855595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4">
        <v>7.0</v>
      </c>
      <c r="B8" s="15">
        <v>199.0</v>
      </c>
      <c r="C8" s="16">
        <f t="shared" si="1"/>
        <v>557.441767</v>
      </c>
      <c r="D8" s="16">
        <f t="shared" si="2"/>
        <v>4587.745742</v>
      </c>
      <c r="E8" s="10"/>
      <c r="F8" s="17" t="s">
        <v>40</v>
      </c>
      <c r="G8" s="15">
        <f>_xlfn.PERCENTILE.INC($B$2:$B$101,0.2)</f>
        <v>179</v>
      </c>
      <c r="H8" s="10"/>
      <c r="I8" s="15">
        <v>169.0</v>
      </c>
      <c r="J8" s="10"/>
      <c r="K8" s="19" t="s">
        <v>41</v>
      </c>
      <c r="L8" s="19">
        <v>244.01727272727283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4">
        <v>8.0</v>
      </c>
      <c r="B9" s="15">
        <v>202.0</v>
      </c>
      <c r="C9" s="16">
        <f t="shared" si="1"/>
        <v>1416.247867</v>
      </c>
      <c r="D9" s="16">
        <f t="shared" si="2"/>
        <v>15904.46355</v>
      </c>
      <c r="E9" s="10"/>
      <c r="F9" s="17" t="s">
        <v>42</v>
      </c>
      <c r="G9" s="15">
        <f>_xlfn.PERCENTILE.INC($B$2:$B$101,0.6)</f>
        <v>196.4</v>
      </c>
      <c r="H9" s="10"/>
      <c r="I9" s="15">
        <v>169.0</v>
      </c>
      <c r="J9" s="10"/>
      <c r="K9" s="19" t="s">
        <v>43</v>
      </c>
      <c r="L9" s="19">
        <v>0.6694531604388065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4">
        <v>9.0</v>
      </c>
      <c r="B10" s="15">
        <v>199.0</v>
      </c>
      <c r="C10" s="16">
        <f t="shared" si="1"/>
        <v>557.441767</v>
      </c>
      <c r="D10" s="16">
        <f t="shared" si="2"/>
        <v>4587.745742</v>
      </c>
      <c r="E10" s="10"/>
      <c r="F10" s="17" t="s">
        <v>44</v>
      </c>
      <c r="G10" s="15">
        <f>_xlfn.PERCENTILE.INC($B$2:$B$101,0.44)</f>
        <v>189</v>
      </c>
      <c r="H10" s="10"/>
      <c r="I10" s="15">
        <v>169.0</v>
      </c>
      <c r="J10" s="10"/>
      <c r="K10" s="19" t="s">
        <v>45</v>
      </c>
      <c r="L10" s="19">
        <v>0.08990564112645708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4">
        <v>10.0</v>
      </c>
      <c r="B11" s="15">
        <v>209.0</v>
      </c>
      <c r="C11" s="16">
        <f t="shared" si="1"/>
        <v>6058.428767</v>
      </c>
      <c r="D11" s="16">
        <f t="shared" si="2"/>
        <v>110445.1564</v>
      </c>
      <c r="E11" s="10"/>
      <c r="F11" s="17" t="s">
        <v>46</v>
      </c>
      <c r="G11" s="15">
        <f>_xlfn.PERCENTILE.INC($B$2:$B$101,0.85)</f>
        <v>205</v>
      </c>
      <c r="H11" s="10"/>
      <c r="I11" s="15">
        <v>169.0</v>
      </c>
      <c r="J11" s="10"/>
      <c r="K11" s="19" t="s">
        <v>47</v>
      </c>
      <c r="L11" s="19">
        <v>90.0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4">
        <v>11.0</v>
      </c>
      <c r="B12" s="15">
        <v>189.0</v>
      </c>
      <c r="C12" s="16">
        <f t="shared" si="1"/>
        <v>-5.545233</v>
      </c>
      <c r="D12" s="16">
        <f t="shared" si="2"/>
        <v>9.81506241</v>
      </c>
      <c r="E12" s="10"/>
      <c r="F12" s="17" t="s">
        <v>48</v>
      </c>
      <c r="G12" s="15">
        <f>MIN(B2:B101)</f>
        <v>149</v>
      </c>
      <c r="H12" s="10"/>
      <c r="I12" s="15">
        <v>169.0</v>
      </c>
      <c r="J12" s="10"/>
      <c r="K12" s="19" t="s">
        <v>49</v>
      </c>
      <c r="L12" s="19">
        <v>149.0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4">
        <v>12.0</v>
      </c>
      <c r="B13" s="15">
        <v>179.0</v>
      </c>
      <c r="C13" s="16">
        <f t="shared" si="1"/>
        <v>-1630.532233</v>
      </c>
      <c r="D13" s="16">
        <f t="shared" si="2"/>
        <v>19191.36438</v>
      </c>
      <c r="E13" s="10"/>
      <c r="F13" s="17" t="s">
        <v>50</v>
      </c>
      <c r="G13" s="15">
        <f>MAX(B2:B101)</f>
        <v>239</v>
      </c>
      <c r="H13" s="10"/>
      <c r="I13" s="15">
        <v>169.0</v>
      </c>
      <c r="J13" s="10"/>
      <c r="K13" s="19" t="s">
        <v>51</v>
      </c>
      <c r="L13" s="19">
        <v>239.0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4">
        <v>13.0</v>
      </c>
      <c r="B14" s="15">
        <v>175.0</v>
      </c>
      <c r="C14" s="16">
        <f t="shared" si="1"/>
        <v>-3921.887033</v>
      </c>
      <c r="D14" s="16">
        <f t="shared" si="2"/>
        <v>61848.15851</v>
      </c>
      <c r="E14" s="10"/>
      <c r="F14" s="17" t="s">
        <v>52</v>
      </c>
      <c r="G14" s="15">
        <f>G13-G12</f>
        <v>90</v>
      </c>
      <c r="H14" s="10"/>
      <c r="I14" s="15">
        <v>170.0</v>
      </c>
      <c r="J14" s="10"/>
      <c r="K14" s="19" t="s">
        <v>53</v>
      </c>
      <c r="L14" s="19">
        <v>19077.0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4">
        <v>14.0</v>
      </c>
      <c r="B15" s="15">
        <v>199.0</v>
      </c>
      <c r="C15" s="16">
        <f t="shared" si="1"/>
        <v>557.441767</v>
      </c>
      <c r="D15" s="16">
        <f t="shared" si="2"/>
        <v>4587.745742</v>
      </c>
      <c r="E15" s="10"/>
      <c r="F15" s="17" t="s">
        <v>54</v>
      </c>
      <c r="G15" s="15">
        <f>_xlfn.VAR.S($B$2:$B$101)</f>
        <v>244.0172727</v>
      </c>
      <c r="H15" s="10"/>
      <c r="I15" s="15">
        <v>170.0</v>
      </c>
      <c r="J15" s="10"/>
      <c r="K15" s="20" t="s">
        <v>55</v>
      </c>
      <c r="L15" s="20">
        <v>100.0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4">
        <v>15.0</v>
      </c>
      <c r="B16" s="15">
        <v>205.0</v>
      </c>
      <c r="C16" s="16">
        <f t="shared" si="1"/>
        <v>2881.473967</v>
      </c>
      <c r="D16" s="16">
        <f t="shared" si="2"/>
        <v>41003.37455</v>
      </c>
      <c r="E16" s="10"/>
      <c r="F16" s="17" t="s">
        <v>56</v>
      </c>
      <c r="G16" s="15">
        <f>_xlfn.STDEV.S($B$2:$B$101)</f>
        <v>15.62105223</v>
      </c>
      <c r="H16" s="10"/>
      <c r="I16" s="15">
        <v>175.0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4">
        <v>16.0</v>
      </c>
      <c r="B17" s="15">
        <v>219.0</v>
      </c>
      <c r="C17" s="16">
        <f t="shared" si="1"/>
        <v>22497.41577</v>
      </c>
      <c r="D17" s="16">
        <f t="shared" si="2"/>
        <v>635102.0471</v>
      </c>
      <c r="E17" s="10"/>
      <c r="F17" s="17" t="s">
        <v>57</v>
      </c>
      <c r="G17" s="15">
        <f>G16/SQRT(G2)</f>
        <v>1.562105223</v>
      </c>
      <c r="H17" s="10"/>
      <c r="I17" s="15">
        <v>175.0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4">
        <v>17.0</v>
      </c>
      <c r="B18" s="15">
        <v>229.0</v>
      </c>
      <c r="C18" s="16">
        <f t="shared" si="1"/>
        <v>55874.40277</v>
      </c>
      <c r="D18" s="16">
        <f t="shared" si="2"/>
        <v>2136078.418</v>
      </c>
      <c r="E18" s="10"/>
      <c r="F18" s="17" t="s">
        <v>58</v>
      </c>
      <c r="G18" s="21">
        <f>G16/G3</f>
        <v>0.08188421779</v>
      </c>
      <c r="H18" s="10"/>
      <c r="I18" s="15">
        <v>179.0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4">
        <v>18.0</v>
      </c>
      <c r="B19" s="15">
        <v>205.0</v>
      </c>
      <c r="C19" s="16">
        <f t="shared" si="1"/>
        <v>2881.473967</v>
      </c>
      <c r="D19" s="16">
        <f t="shared" si="2"/>
        <v>41003.37455</v>
      </c>
      <c r="E19" s="10"/>
      <c r="F19" s="22" t="s">
        <v>59</v>
      </c>
      <c r="G19" s="23">
        <f>SKEW($B$2:$B$101)</f>
        <v>0.08990564113</v>
      </c>
      <c r="H19" s="10"/>
      <c r="I19" s="15">
        <v>179.0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4">
        <v>19.0</v>
      </c>
      <c r="B20" s="15">
        <v>190.0</v>
      </c>
      <c r="C20" s="16">
        <f t="shared" si="1"/>
        <v>-0.456533</v>
      </c>
      <c r="D20" s="16">
        <f t="shared" si="2"/>
        <v>0.35153041</v>
      </c>
      <c r="E20" s="10"/>
      <c r="F20" s="22" t="s">
        <v>60</v>
      </c>
      <c r="G20" s="23">
        <f>KURT($B$2:$B$101)</f>
        <v>0.6694531604</v>
      </c>
      <c r="H20" s="10"/>
      <c r="I20" s="15">
        <v>179.0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4">
        <v>20.0</v>
      </c>
      <c r="B21" s="15">
        <v>179.0</v>
      </c>
      <c r="C21" s="16">
        <f t="shared" si="1"/>
        <v>-1630.532233</v>
      </c>
      <c r="D21" s="16">
        <f t="shared" si="2"/>
        <v>19191.36438</v>
      </c>
      <c r="E21" s="10"/>
      <c r="F21" s="10"/>
      <c r="G21" s="10"/>
      <c r="H21" s="10"/>
      <c r="I21" s="15">
        <v>179.0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4">
        <v>21.0</v>
      </c>
      <c r="B22" s="15">
        <v>199.0</v>
      </c>
      <c r="C22" s="16">
        <f t="shared" si="1"/>
        <v>557.441767</v>
      </c>
      <c r="D22" s="16">
        <f t="shared" si="2"/>
        <v>4587.745742</v>
      </c>
      <c r="E22" s="10"/>
      <c r="F22" s="10"/>
      <c r="G22" s="10"/>
      <c r="H22" s="10"/>
      <c r="I22" s="15">
        <v>179.0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4">
        <v>22.0</v>
      </c>
      <c r="B23" s="15">
        <v>189.0</v>
      </c>
      <c r="C23" s="16">
        <f t="shared" si="1"/>
        <v>-5.545233</v>
      </c>
      <c r="D23" s="16">
        <f t="shared" si="2"/>
        <v>9.81506241</v>
      </c>
      <c r="E23" s="10"/>
      <c r="F23" s="10"/>
      <c r="G23" s="10"/>
      <c r="H23" s="10"/>
      <c r="I23" s="15">
        <v>179.0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4">
        <v>23.0</v>
      </c>
      <c r="B24" s="15">
        <v>183.0</v>
      </c>
      <c r="C24" s="16">
        <f t="shared" si="1"/>
        <v>-469.097433</v>
      </c>
      <c r="D24" s="16">
        <f t="shared" si="2"/>
        <v>3644.887054</v>
      </c>
      <c r="E24" s="10"/>
      <c r="F24" s="10"/>
      <c r="G24" s="10"/>
      <c r="H24" s="10"/>
      <c r="I24" s="15">
        <v>179.0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4">
        <v>24.0</v>
      </c>
      <c r="B25" s="15">
        <v>199.0</v>
      </c>
      <c r="C25" s="16">
        <f t="shared" si="1"/>
        <v>557.441767</v>
      </c>
      <c r="D25" s="16">
        <f t="shared" si="2"/>
        <v>4587.745742</v>
      </c>
      <c r="E25" s="10"/>
      <c r="F25" s="10"/>
      <c r="G25" s="10"/>
      <c r="H25" s="10"/>
      <c r="I25" s="15">
        <v>179.0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4">
        <v>25.0</v>
      </c>
      <c r="B26" s="15">
        <v>206.0</v>
      </c>
      <c r="C26" s="16">
        <f t="shared" si="1"/>
        <v>3532.642667</v>
      </c>
      <c r="D26" s="16">
        <f t="shared" si="2"/>
        <v>53802.14782</v>
      </c>
      <c r="E26" s="10"/>
      <c r="F26" s="10"/>
      <c r="G26" s="10"/>
      <c r="H26" s="10"/>
      <c r="I26" s="15">
        <v>179.0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4">
        <v>26.0</v>
      </c>
      <c r="B27" s="15">
        <v>215.0</v>
      </c>
      <c r="C27" s="16">
        <f t="shared" si="1"/>
        <v>14225.26097</v>
      </c>
      <c r="D27" s="16">
        <f t="shared" si="2"/>
        <v>344678.0732</v>
      </c>
      <c r="E27" s="10"/>
      <c r="F27" s="10"/>
      <c r="G27" s="10"/>
      <c r="H27" s="10"/>
      <c r="I27" s="15">
        <v>179.0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4">
        <v>27.0</v>
      </c>
      <c r="B28" s="15">
        <v>149.0</v>
      </c>
      <c r="C28" s="16">
        <f t="shared" si="1"/>
        <v>-72877.49323</v>
      </c>
      <c r="D28" s="16">
        <f t="shared" si="2"/>
        <v>3044092.892</v>
      </c>
      <c r="E28" s="10"/>
      <c r="F28" s="10"/>
      <c r="G28" s="10"/>
      <c r="H28" s="10"/>
      <c r="I28" s="15">
        <v>179.0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4">
        <v>28.0</v>
      </c>
      <c r="B29" s="15">
        <v>189.0</v>
      </c>
      <c r="C29" s="16">
        <f t="shared" si="1"/>
        <v>-5.545233</v>
      </c>
      <c r="D29" s="16">
        <f t="shared" si="2"/>
        <v>9.81506241</v>
      </c>
      <c r="E29" s="10"/>
      <c r="F29" s="10"/>
      <c r="G29" s="10"/>
      <c r="H29" s="10"/>
      <c r="I29" s="15">
        <v>179.0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4">
        <v>29.0</v>
      </c>
      <c r="B30" s="15">
        <v>169.0</v>
      </c>
      <c r="C30" s="16">
        <f t="shared" si="1"/>
        <v>-10317.51923</v>
      </c>
      <c r="D30" s="16">
        <f t="shared" si="2"/>
        <v>224612.3937</v>
      </c>
      <c r="E30" s="10"/>
      <c r="F30" s="10"/>
      <c r="G30" s="10"/>
      <c r="H30" s="10"/>
      <c r="I30" s="15">
        <v>179.0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4">
        <v>30.0</v>
      </c>
      <c r="B31" s="15">
        <v>179.0</v>
      </c>
      <c r="C31" s="16">
        <f t="shared" si="1"/>
        <v>-1630.532233</v>
      </c>
      <c r="D31" s="16">
        <f t="shared" si="2"/>
        <v>19191.36438</v>
      </c>
      <c r="E31" s="10"/>
      <c r="F31" s="10"/>
      <c r="G31" s="10"/>
      <c r="H31" s="10"/>
      <c r="I31" s="15">
        <v>182.0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4">
        <v>31.0</v>
      </c>
      <c r="B32" s="15">
        <v>159.0</v>
      </c>
      <c r="C32" s="16">
        <f t="shared" si="1"/>
        <v>-32066.50623</v>
      </c>
      <c r="D32" s="16">
        <f t="shared" si="2"/>
        <v>1018752.903</v>
      </c>
      <c r="E32" s="10"/>
      <c r="F32" s="10"/>
      <c r="G32" s="10"/>
      <c r="H32" s="10"/>
      <c r="I32" s="15">
        <v>183.0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4">
        <v>32.0</v>
      </c>
      <c r="B33" s="15">
        <v>199.0</v>
      </c>
      <c r="C33" s="16">
        <f t="shared" si="1"/>
        <v>557.441767</v>
      </c>
      <c r="D33" s="16">
        <f t="shared" si="2"/>
        <v>4587.745742</v>
      </c>
      <c r="E33" s="10"/>
      <c r="F33" s="10"/>
      <c r="G33" s="10"/>
      <c r="H33" s="10"/>
      <c r="I33" s="15">
        <v>185.0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4">
        <v>33.0</v>
      </c>
      <c r="B34" s="15">
        <v>195.0</v>
      </c>
      <c r="C34" s="16">
        <f t="shared" si="1"/>
        <v>75.686967</v>
      </c>
      <c r="D34" s="16">
        <f t="shared" si="2"/>
        <v>320.1558704</v>
      </c>
      <c r="E34" s="10"/>
      <c r="F34" s="10"/>
      <c r="G34" s="10"/>
      <c r="H34" s="10"/>
      <c r="I34" s="15">
        <v>185.0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4">
        <v>34.0</v>
      </c>
      <c r="B35" s="15">
        <v>189.0</v>
      </c>
      <c r="C35" s="16">
        <f t="shared" si="1"/>
        <v>-5.545233</v>
      </c>
      <c r="D35" s="16">
        <f t="shared" si="2"/>
        <v>9.81506241</v>
      </c>
      <c r="E35" s="10"/>
      <c r="F35" s="10"/>
      <c r="G35" s="10"/>
      <c r="H35" s="10"/>
      <c r="I35" s="15">
        <v>189.0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4">
        <v>35.0</v>
      </c>
      <c r="B36" s="15">
        <v>209.0</v>
      </c>
      <c r="C36" s="16">
        <f t="shared" si="1"/>
        <v>6058.428767</v>
      </c>
      <c r="D36" s="16">
        <f t="shared" si="2"/>
        <v>110445.1564</v>
      </c>
      <c r="E36" s="10"/>
      <c r="F36" s="10"/>
      <c r="G36" s="10"/>
      <c r="H36" s="10"/>
      <c r="I36" s="15">
        <v>189.0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4">
        <v>36.0</v>
      </c>
      <c r="B37" s="15">
        <v>196.0</v>
      </c>
      <c r="C37" s="16">
        <f t="shared" si="1"/>
        <v>143.055667</v>
      </c>
      <c r="D37" s="16">
        <f t="shared" si="2"/>
        <v>748.1811384</v>
      </c>
      <c r="E37" s="10"/>
      <c r="F37" s="10"/>
      <c r="G37" s="10"/>
      <c r="H37" s="10"/>
      <c r="I37" s="15">
        <v>189.0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4">
        <v>37.0</v>
      </c>
      <c r="B38" s="15">
        <v>189.0</v>
      </c>
      <c r="C38" s="16">
        <f t="shared" si="1"/>
        <v>-5.545233</v>
      </c>
      <c r="D38" s="16">
        <f t="shared" si="2"/>
        <v>9.81506241</v>
      </c>
      <c r="E38" s="10"/>
      <c r="F38" s="10"/>
      <c r="G38" s="10"/>
      <c r="H38" s="10"/>
      <c r="I38" s="15">
        <v>189.0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4">
        <v>38.0</v>
      </c>
      <c r="B39" s="15">
        <v>165.0</v>
      </c>
      <c r="C39" s="16">
        <f t="shared" si="1"/>
        <v>-17113.67403</v>
      </c>
      <c r="D39" s="16">
        <f t="shared" si="2"/>
        <v>441019.3798</v>
      </c>
      <c r="E39" s="10"/>
      <c r="F39" s="10"/>
      <c r="G39" s="10"/>
      <c r="H39" s="10"/>
      <c r="I39" s="15">
        <v>189.0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4">
        <v>39.0</v>
      </c>
      <c r="B40" s="15">
        <v>170.0</v>
      </c>
      <c r="C40" s="16">
        <f t="shared" si="1"/>
        <v>-8960.030533</v>
      </c>
      <c r="D40" s="16">
        <f t="shared" si="2"/>
        <v>186099.8342</v>
      </c>
      <c r="E40" s="10"/>
      <c r="F40" s="10"/>
      <c r="G40" s="10"/>
      <c r="H40" s="10"/>
      <c r="I40" s="15">
        <v>189.0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4">
        <v>40.0</v>
      </c>
      <c r="B41" s="15">
        <v>179.0</v>
      </c>
      <c r="C41" s="16">
        <f t="shared" si="1"/>
        <v>-1630.532233</v>
      </c>
      <c r="D41" s="16">
        <f t="shared" si="2"/>
        <v>19191.36438</v>
      </c>
      <c r="E41" s="10"/>
      <c r="F41" s="10"/>
      <c r="G41" s="10"/>
      <c r="H41" s="10"/>
      <c r="I41" s="15">
        <v>189.0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4">
        <v>41.0</v>
      </c>
      <c r="B42" s="15">
        <v>170.0</v>
      </c>
      <c r="C42" s="16">
        <f t="shared" si="1"/>
        <v>-8960.030533</v>
      </c>
      <c r="D42" s="16">
        <f t="shared" si="2"/>
        <v>186099.8342</v>
      </c>
      <c r="E42" s="10"/>
      <c r="F42" s="10"/>
      <c r="G42" s="10"/>
      <c r="H42" s="10"/>
      <c r="I42" s="15">
        <v>189.0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4">
        <v>42.0</v>
      </c>
      <c r="B43" s="15">
        <v>175.0</v>
      </c>
      <c r="C43" s="16">
        <f t="shared" si="1"/>
        <v>-3921.887033</v>
      </c>
      <c r="D43" s="16">
        <f t="shared" si="2"/>
        <v>61848.15851</v>
      </c>
      <c r="E43" s="10"/>
      <c r="F43" s="10"/>
      <c r="G43" s="10"/>
      <c r="H43" s="10"/>
      <c r="I43" s="15">
        <v>189.0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4">
        <v>43.0</v>
      </c>
      <c r="B44" s="15">
        <v>169.0</v>
      </c>
      <c r="C44" s="16">
        <f t="shared" si="1"/>
        <v>-10317.51923</v>
      </c>
      <c r="D44" s="16">
        <f t="shared" si="2"/>
        <v>224612.3937</v>
      </c>
      <c r="E44" s="10"/>
      <c r="F44" s="10"/>
      <c r="G44" s="10"/>
      <c r="H44" s="10"/>
      <c r="I44" s="15">
        <v>189.0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4">
        <v>44.0</v>
      </c>
      <c r="B45" s="15">
        <v>189.0</v>
      </c>
      <c r="C45" s="16">
        <f t="shared" si="1"/>
        <v>-5.545233</v>
      </c>
      <c r="D45" s="16">
        <f t="shared" si="2"/>
        <v>9.81506241</v>
      </c>
      <c r="E45" s="10"/>
      <c r="F45" s="10"/>
      <c r="G45" s="10"/>
      <c r="H45" s="10"/>
      <c r="I45" s="15">
        <v>189.0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4">
        <v>45.0</v>
      </c>
      <c r="B46" s="15">
        <v>195.0</v>
      </c>
      <c r="C46" s="16">
        <f t="shared" si="1"/>
        <v>75.686967</v>
      </c>
      <c r="D46" s="16">
        <f t="shared" si="2"/>
        <v>320.1558704</v>
      </c>
      <c r="E46" s="10"/>
      <c r="F46" s="10"/>
      <c r="G46" s="10"/>
      <c r="H46" s="10"/>
      <c r="I46" s="15">
        <v>189.0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4">
        <v>46.0</v>
      </c>
      <c r="B47" s="15">
        <v>199.0</v>
      </c>
      <c r="C47" s="16">
        <f t="shared" si="1"/>
        <v>557.441767</v>
      </c>
      <c r="D47" s="16">
        <f t="shared" si="2"/>
        <v>4587.745742</v>
      </c>
      <c r="E47" s="10"/>
      <c r="F47" s="10"/>
      <c r="G47" s="10"/>
      <c r="H47" s="10"/>
      <c r="I47" s="15">
        <v>189.0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4">
        <v>47.0</v>
      </c>
      <c r="B48" s="15">
        <v>199.0</v>
      </c>
      <c r="C48" s="16">
        <f t="shared" si="1"/>
        <v>557.441767</v>
      </c>
      <c r="D48" s="16">
        <f t="shared" si="2"/>
        <v>4587.745742</v>
      </c>
      <c r="E48" s="10"/>
      <c r="F48" s="10"/>
      <c r="G48" s="10"/>
      <c r="H48" s="10"/>
      <c r="I48" s="15">
        <v>189.0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4">
        <v>48.0</v>
      </c>
      <c r="B49" s="15">
        <v>199.0</v>
      </c>
      <c r="C49" s="16">
        <f t="shared" si="1"/>
        <v>557.441767</v>
      </c>
      <c r="D49" s="16">
        <f t="shared" si="2"/>
        <v>4587.745742</v>
      </c>
      <c r="E49" s="10"/>
      <c r="F49" s="10"/>
      <c r="G49" s="10"/>
      <c r="H49" s="10"/>
      <c r="I49" s="15">
        <v>189.0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4">
        <v>49.0</v>
      </c>
      <c r="B50" s="15">
        <v>189.0</v>
      </c>
      <c r="C50" s="16">
        <f t="shared" si="1"/>
        <v>-5.545233</v>
      </c>
      <c r="D50" s="16">
        <f t="shared" si="2"/>
        <v>9.81506241</v>
      </c>
      <c r="E50" s="10"/>
      <c r="F50" s="10"/>
      <c r="G50" s="10"/>
      <c r="H50" s="10"/>
      <c r="I50" s="15">
        <v>189.0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4">
        <v>50.0</v>
      </c>
      <c r="B51" s="15">
        <v>182.0</v>
      </c>
      <c r="C51" s="16">
        <f t="shared" si="1"/>
        <v>-674.526133</v>
      </c>
      <c r="D51" s="16">
        <f t="shared" si="2"/>
        <v>5915.594186</v>
      </c>
      <c r="E51" s="10"/>
      <c r="F51" s="10"/>
      <c r="G51" s="10"/>
      <c r="H51" s="10"/>
      <c r="I51" s="15">
        <v>189.0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4">
        <v>51.0</v>
      </c>
      <c r="B52" s="15">
        <v>199.0</v>
      </c>
      <c r="C52" s="16">
        <f t="shared" si="1"/>
        <v>557.441767</v>
      </c>
      <c r="D52" s="16">
        <f t="shared" si="2"/>
        <v>4587.745742</v>
      </c>
      <c r="E52" s="10"/>
      <c r="F52" s="10"/>
      <c r="G52" s="10"/>
      <c r="H52" s="10"/>
      <c r="I52" s="15">
        <v>189.0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4">
        <v>52.0</v>
      </c>
      <c r="B53" s="15">
        <v>209.0</v>
      </c>
      <c r="C53" s="16">
        <f t="shared" si="1"/>
        <v>6058.428767</v>
      </c>
      <c r="D53" s="16">
        <f t="shared" si="2"/>
        <v>110445.1564</v>
      </c>
      <c r="E53" s="10"/>
      <c r="F53" s="10"/>
      <c r="G53" s="10"/>
      <c r="H53" s="10"/>
      <c r="I53" s="15">
        <v>189.0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4">
        <v>53.0</v>
      </c>
      <c r="B54" s="15">
        <v>229.0</v>
      </c>
      <c r="C54" s="16">
        <f t="shared" si="1"/>
        <v>55874.40277</v>
      </c>
      <c r="D54" s="16">
        <f t="shared" si="2"/>
        <v>2136078.418</v>
      </c>
      <c r="E54" s="10"/>
      <c r="F54" s="10"/>
      <c r="G54" s="10"/>
      <c r="H54" s="10"/>
      <c r="I54" s="15">
        <v>190.0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4">
        <v>54.0</v>
      </c>
      <c r="B55" s="15">
        <v>199.0</v>
      </c>
      <c r="C55" s="16">
        <f t="shared" si="1"/>
        <v>557.441767</v>
      </c>
      <c r="D55" s="16">
        <f t="shared" si="2"/>
        <v>4587.745742</v>
      </c>
      <c r="E55" s="10"/>
      <c r="F55" s="10"/>
      <c r="G55" s="10"/>
      <c r="H55" s="10"/>
      <c r="I55" s="15">
        <v>195.0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4">
        <v>55.0</v>
      </c>
      <c r="B56" s="15">
        <v>195.0</v>
      </c>
      <c r="C56" s="16">
        <f t="shared" si="1"/>
        <v>75.686967</v>
      </c>
      <c r="D56" s="16">
        <f t="shared" si="2"/>
        <v>320.1558704</v>
      </c>
      <c r="E56" s="10"/>
      <c r="F56" s="10"/>
      <c r="G56" s="10"/>
      <c r="H56" s="10"/>
      <c r="I56" s="15">
        <v>195.0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4">
        <v>56.0</v>
      </c>
      <c r="B57" s="15">
        <v>199.0</v>
      </c>
      <c r="C57" s="16">
        <f t="shared" si="1"/>
        <v>557.441767</v>
      </c>
      <c r="D57" s="16">
        <f t="shared" si="2"/>
        <v>4587.745742</v>
      </c>
      <c r="E57" s="10"/>
      <c r="F57" s="10"/>
      <c r="G57" s="10"/>
      <c r="H57" s="10"/>
      <c r="I57" s="15">
        <v>195.0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4">
        <v>57.0</v>
      </c>
      <c r="B58" s="15">
        <v>179.0</v>
      </c>
      <c r="C58" s="16">
        <f t="shared" si="1"/>
        <v>-1630.532233</v>
      </c>
      <c r="D58" s="16">
        <f t="shared" si="2"/>
        <v>19191.36438</v>
      </c>
      <c r="E58" s="10"/>
      <c r="F58" s="10"/>
      <c r="G58" s="10"/>
      <c r="H58" s="10"/>
      <c r="I58" s="15">
        <v>195.0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4">
        <v>58.0</v>
      </c>
      <c r="B59" s="15">
        <v>169.0</v>
      </c>
      <c r="C59" s="16">
        <f t="shared" si="1"/>
        <v>-10317.51923</v>
      </c>
      <c r="D59" s="16">
        <f t="shared" si="2"/>
        <v>224612.3937</v>
      </c>
      <c r="E59" s="10"/>
      <c r="F59" s="10"/>
      <c r="G59" s="10"/>
      <c r="H59" s="10"/>
      <c r="I59" s="15">
        <v>195.0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4">
        <v>59.0</v>
      </c>
      <c r="B60" s="15">
        <v>189.0</v>
      </c>
      <c r="C60" s="16">
        <f t="shared" si="1"/>
        <v>-5.545233</v>
      </c>
      <c r="D60" s="16">
        <f t="shared" si="2"/>
        <v>9.81506241</v>
      </c>
      <c r="E60" s="10"/>
      <c r="F60" s="10"/>
      <c r="G60" s="10"/>
      <c r="H60" s="10"/>
      <c r="I60" s="15">
        <v>195.0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4">
        <v>60.0</v>
      </c>
      <c r="B61" s="15">
        <v>205.0</v>
      </c>
      <c r="C61" s="16">
        <f t="shared" si="1"/>
        <v>2881.473967</v>
      </c>
      <c r="D61" s="16">
        <f t="shared" si="2"/>
        <v>41003.37455</v>
      </c>
      <c r="E61" s="10"/>
      <c r="F61" s="10"/>
      <c r="G61" s="10"/>
      <c r="H61" s="10"/>
      <c r="I61" s="15">
        <v>196.0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4">
        <v>61.0</v>
      </c>
      <c r="B62" s="15">
        <v>199.0</v>
      </c>
      <c r="C62" s="16">
        <f t="shared" si="1"/>
        <v>557.441767</v>
      </c>
      <c r="D62" s="16">
        <f t="shared" si="2"/>
        <v>4587.745742</v>
      </c>
      <c r="E62" s="10"/>
      <c r="F62" s="10"/>
      <c r="G62" s="10"/>
      <c r="H62" s="10"/>
      <c r="I62" s="15">
        <v>197.0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4">
        <v>62.0</v>
      </c>
      <c r="B63" s="15">
        <v>189.0</v>
      </c>
      <c r="C63" s="16">
        <f t="shared" si="1"/>
        <v>-5.545233</v>
      </c>
      <c r="D63" s="16">
        <f t="shared" si="2"/>
        <v>9.81506241</v>
      </c>
      <c r="E63" s="10"/>
      <c r="F63" s="10"/>
      <c r="G63" s="10"/>
      <c r="H63" s="10"/>
      <c r="I63" s="15">
        <v>199.0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4">
        <v>63.0</v>
      </c>
      <c r="B64" s="15">
        <v>189.0</v>
      </c>
      <c r="C64" s="16">
        <f t="shared" si="1"/>
        <v>-5.545233</v>
      </c>
      <c r="D64" s="16">
        <f t="shared" si="2"/>
        <v>9.81506241</v>
      </c>
      <c r="E64" s="10"/>
      <c r="F64" s="10"/>
      <c r="G64" s="10"/>
      <c r="H64" s="10"/>
      <c r="I64" s="15">
        <v>199.0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4">
        <v>64.0</v>
      </c>
      <c r="B65" s="15">
        <v>199.0</v>
      </c>
      <c r="C65" s="16">
        <f t="shared" si="1"/>
        <v>557.441767</v>
      </c>
      <c r="D65" s="16">
        <f t="shared" si="2"/>
        <v>4587.745742</v>
      </c>
      <c r="E65" s="10"/>
      <c r="F65" s="10"/>
      <c r="G65" s="10"/>
      <c r="H65" s="10"/>
      <c r="I65" s="15">
        <v>199.0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4">
        <v>65.0</v>
      </c>
      <c r="B66" s="15">
        <v>179.0</v>
      </c>
      <c r="C66" s="16">
        <f t="shared" si="1"/>
        <v>-1630.532233</v>
      </c>
      <c r="D66" s="16">
        <f t="shared" si="2"/>
        <v>19191.36438</v>
      </c>
      <c r="E66" s="10"/>
      <c r="F66" s="10"/>
      <c r="G66" s="10"/>
      <c r="H66" s="10"/>
      <c r="I66" s="15">
        <v>199.0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4">
        <v>66.0</v>
      </c>
      <c r="B67" s="15">
        <v>189.0</v>
      </c>
      <c r="C67" s="16">
        <f t="shared" si="1"/>
        <v>-5.545233</v>
      </c>
      <c r="D67" s="16">
        <f t="shared" si="2"/>
        <v>9.81506241</v>
      </c>
      <c r="E67" s="10"/>
      <c r="F67" s="10"/>
      <c r="G67" s="10"/>
      <c r="H67" s="10"/>
      <c r="I67" s="15">
        <v>199.0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4">
        <v>67.0</v>
      </c>
      <c r="B68" s="15">
        <v>239.0</v>
      </c>
      <c r="C68" s="16">
        <f t="shared" si="1"/>
        <v>112189.3898</v>
      </c>
      <c r="D68" s="16">
        <f t="shared" si="2"/>
        <v>5410894.268</v>
      </c>
      <c r="E68" s="10"/>
      <c r="F68" s="10"/>
      <c r="G68" s="10"/>
      <c r="H68" s="10"/>
      <c r="I68" s="15">
        <v>199.0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4">
        <v>68.0</v>
      </c>
      <c r="B69" s="15">
        <v>215.0</v>
      </c>
      <c r="C69" s="16">
        <f t="shared" si="1"/>
        <v>14225.26097</v>
      </c>
      <c r="D69" s="16">
        <f t="shared" si="2"/>
        <v>344678.0732</v>
      </c>
      <c r="E69" s="10"/>
      <c r="F69" s="10"/>
      <c r="G69" s="10"/>
      <c r="H69" s="10"/>
      <c r="I69" s="15">
        <v>199.0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4">
        <v>69.0</v>
      </c>
      <c r="B70" s="15">
        <v>199.0</v>
      </c>
      <c r="C70" s="16">
        <f t="shared" si="1"/>
        <v>557.441767</v>
      </c>
      <c r="D70" s="16">
        <f t="shared" si="2"/>
        <v>4587.745742</v>
      </c>
      <c r="E70" s="10"/>
      <c r="F70" s="10"/>
      <c r="G70" s="10"/>
      <c r="H70" s="10"/>
      <c r="I70" s="15">
        <v>199.0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4">
        <v>70.0</v>
      </c>
      <c r="B71" s="15">
        <v>179.0</v>
      </c>
      <c r="C71" s="16">
        <f t="shared" si="1"/>
        <v>-1630.532233</v>
      </c>
      <c r="D71" s="16">
        <f t="shared" si="2"/>
        <v>19191.36438</v>
      </c>
      <c r="E71" s="10"/>
      <c r="F71" s="10"/>
      <c r="G71" s="10"/>
      <c r="H71" s="10"/>
      <c r="I71" s="15">
        <v>199.0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4">
        <v>71.0</v>
      </c>
      <c r="B72" s="15">
        <v>195.0</v>
      </c>
      <c r="C72" s="16">
        <f t="shared" si="1"/>
        <v>75.686967</v>
      </c>
      <c r="D72" s="16">
        <f t="shared" si="2"/>
        <v>320.1558704</v>
      </c>
      <c r="E72" s="10"/>
      <c r="F72" s="10"/>
      <c r="G72" s="10"/>
      <c r="H72" s="10"/>
      <c r="I72" s="15">
        <v>199.0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4">
        <v>72.0</v>
      </c>
      <c r="B73" s="15">
        <v>199.0</v>
      </c>
      <c r="C73" s="16">
        <f t="shared" si="1"/>
        <v>557.441767</v>
      </c>
      <c r="D73" s="16">
        <f t="shared" si="2"/>
        <v>4587.745742</v>
      </c>
      <c r="E73" s="10"/>
      <c r="F73" s="10"/>
      <c r="G73" s="10"/>
      <c r="H73" s="10"/>
      <c r="I73" s="15">
        <v>199.0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4">
        <v>73.0</v>
      </c>
      <c r="B74" s="15">
        <v>209.0</v>
      </c>
      <c r="C74" s="16">
        <f t="shared" si="1"/>
        <v>6058.428767</v>
      </c>
      <c r="D74" s="16">
        <f t="shared" si="2"/>
        <v>110445.1564</v>
      </c>
      <c r="E74" s="10"/>
      <c r="F74" s="10"/>
      <c r="G74" s="10"/>
      <c r="H74" s="10"/>
      <c r="I74" s="15">
        <v>199.0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4">
        <v>74.0</v>
      </c>
      <c r="B75" s="15">
        <v>205.0</v>
      </c>
      <c r="C75" s="16">
        <f t="shared" si="1"/>
        <v>2881.473967</v>
      </c>
      <c r="D75" s="16">
        <f t="shared" si="2"/>
        <v>41003.37455</v>
      </c>
      <c r="E75" s="10"/>
      <c r="F75" s="10"/>
      <c r="G75" s="10"/>
      <c r="H75" s="10"/>
      <c r="I75" s="15">
        <v>199.0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4">
        <v>75.0</v>
      </c>
      <c r="B76" s="15">
        <v>179.0</v>
      </c>
      <c r="C76" s="16">
        <f t="shared" si="1"/>
        <v>-1630.532233</v>
      </c>
      <c r="D76" s="16">
        <f t="shared" si="2"/>
        <v>19191.36438</v>
      </c>
      <c r="E76" s="10"/>
      <c r="F76" s="10"/>
      <c r="G76" s="10"/>
      <c r="H76" s="10"/>
      <c r="I76" s="15">
        <v>199.0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4">
        <v>76.0</v>
      </c>
      <c r="B77" s="15">
        <v>185.0</v>
      </c>
      <c r="C77" s="16">
        <f t="shared" si="1"/>
        <v>-192.100033</v>
      </c>
      <c r="D77" s="16">
        <f t="shared" si="2"/>
        <v>1108.41719</v>
      </c>
      <c r="E77" s="10"/>
      <c r="F77" s="10"/>
      <c r="G77" s="10"/>
      <c r="H77" s="10"/>
      <c r="I77" s="15">
        <v>199.0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4">
        <v>77.0</v>
      </c>
      <c r="B78" s="15">
        <v>179.0</v>
      </c>
      <c r="C78" s="16">
        <f t="shared" si="1"/>
        <v>-1630.532233</v>
      </c>
      <c r="D78" s="16">
        <f t="shared" si="2"/>
        <v>19191.36438</v>
      </c>
      <c r="E78" s="10"/>
      <c r="F78" s="10"/>
      <c r="G78" s="10"/>
      <c r="H78" s="10"/>
      <c r="I78" s="15">
        <v>199.0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4">
        <v>78.0</v>
      </c>
      <c r="B79" s="15">
        <v>169.0</v>
      </c>
      <c r="C79" s="16">
        <f t="shared" si="1"/>
        <v>-10317.51923</v>
      </c>
      <c r="D79" s="16">
        <f t="shared" si="2"/>
        <v>224612.3937</v>
      </c>
      <c r="E79" s="10"/>
      <c r="F79" s="10"/>
      <c r="G79" s="10"/>
      <c r="H79" s="10"/>
      <c r="I79" s="15">
        <v>199.0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4">
        <v>79.0</v>
      </c>
      <c r="B80" s="15">
        <v>179.0</v>
      </c>
      <c r="C80" s="16">
        <f t="shared" si="1"/>
        <v>-1630.532233</v>
      </c>
      <c r="D80" s="16">
        <f t="shared" si="2"/>
        <v>19191.36438</v>
      </c>
      <c r="E80" s="10"/>
      <c r="F80" s="10"/>
      <c r="G80" s="10"/>
      <c r="H80" s="10"/>
      <c r="I80" s="15">
        <v>199.0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4">
        <v>80.0</v>
      </c>
      <c r="B81" s="15">
        <v>189.0</v>
      </c>
      <c r="C81" s="16">
        <f t="shared" si="1"/>
        <v>-5.545233</v>
      </c>
      <c r="D81" s="16">
        <f t="shared" si="2"/>
        <v>9.81506241</v>
      </c>
      <c r="E81" s="10"/>
      <c r="F81" s="10"/>
      <c r="G81" s="10"/>
      <c r="H81" s="10"/>
      <c r="I81" s="15">
        <v>199.0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4">
        <v>81.0</v>
      </c>
      <c r="B82" s="15">
        <v>199.0</v>
      </c>
      <c r="C82" s="16">
        <f t="shared" si="1"/>
        <v>557.441767</v>
      </c>
      <c r="D82" s="16">
        <f t="shared" si="2"/>
        <v>4587.745742</v>
      </c>
      <c r="E82" s="10"/>
      <c r="F82" s="10"/>
      <c r="G82" s="10"/>
      <c r="H82" s="10"/>
      <c r="I82" s="15">
        <v>199.0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4">
        <v>82.0</v>
      </c>
      <c r="B83" s="15">
        <v>209.0</v>
      </c>
      <c r="C83" s="16">
        <f t="shared" si="1"/>
        <v>6058.428767</v>
      </c>
      <c r="D83" s="16">
        <f t="shared" si="2"/>
        <v>110445.1564</v>
      </c>
      <c r="E83" s="10"/>
      <c r="F83" s="10"/>
      <c r="G83" s="10"/>
      <c r="H83" s="10"/>
      <c r="I83" s="15">
        <v>199.0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4">
        <v>83.0</v>
      </c>
      <c r="B84" s="15">
        <v>169.0</v>
      </c>
      <c r="C84" s="16">
        <f t="shared" si="1"/>
        <v>-10317.51923</v>
      </c>
      <c r="D84" s="16">
        <f t="shared" si="2"/>
        <v>224612.3937</v>
      </c>
      <c r="E84" s="10"/>
      <c r="F84" s="10"/>
      <c r="G84" s="10"/>
      <c r="H84" s="10"/>
      <c r="I84" s="15">
        <v>202.0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4">
        <v>84.0</v>
      </c>
      <c r="B85" s="15">
        <v>159.0</v>
      </c>
      <c r="C85" s="16">
        <f t="shared" si="1"/>
        <v>-32066.50623</v>
      </c>
      <c r="D85" s="16">
        <f t="shared" si="2"/>
        <v>1018752.903</v>
      </c>
      <c r="E85" s="10"/>
      <c r="F85" s="10"/>
      <c r="G85" s="10"/>
      <c r="H85" s="10"/>
      <c r="I85" s="15">
        <v>205.0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4">
        <v>85.0</v>
      </c>
      <c r="B86" s="15">
        <v>179.0</v>
      </c>
      <c r="C86" s="16">
        <f t="shared" si="1"/>
        <v>-1630.532233</v>
      </c>
      <c r="D86" s="16">
        <f t="shared" si="2"/>
        <v>19191.36438</v>
      </c>
      <c r="E86" s="10"/>
      <c r="F86" s="10"/>
      <c r="G86" s="10"/>
      <c r="H86" s="10"/>
      <c r="I86" s="15">
        <v>205.0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4">
        <v>86.0</v>
      </c>
      <c r="B87" s="15">
        <v>185.0</v>
      </c>
      <c r="C87" s="16">
        <f t="shared" si="1"/>
        <v>-192.100033</v>
      </c>
      <c r="D87" s="16">
        <f t="shared" si="2"/>
        <v>1108.41719</v>
      </c>
      <c r="E87" s="10"/>
      <c r="F87" s="10"/>
      <c r="G87" s="10"/>
      <c r="H87" s="10"/>
      <c r="I87" s="15">
        <v>205.0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4">
        <v>87.0</v>
      </c>
      <c r="B88" s="15">
        <v>189.0</v>
      </c>
      <c r="C88" s="16">
        <f t="shared" si="1"/>
        <v>-5.545233</v>
      </c>
      <c r="D88" s="16">
        <f t="shared" si="2"/>
        <v>9.81506241</v>
      </c>
      <c r="E88" s="10"/>
      <c r="F88" s="10"/>
      <c r="G88" s="10"/>
      <c r="H88" s="10"/>
      <c r="I88" s="15">
        <v>205.0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4">
        <v>88.0</v>
      </c>
      <c r="B89" s="15">
        <v>179.0</v>
      </c>
      <c r="C89" s="16">
        <f t="shared" si="1"/>
        <v>-1630.532233</v>
      </c>
      <c r="D89" s="16">
        <f t="shared" si="2"/>
        <v>19191.36438</v>
      </c>
      <c r="E89" s="10"/>
      <c r="F89" s="10"/>
      <c r="G89" s="10"/>
      <c r="H89" s="10"/>
      <c r="I89" s="15">
        <v>206.0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4">
        <v>89.0</v>
      </c>
      <c r="B90" s="15">
        <v>199.0</v>
      </c>
      <c r="C90" s="16">
        <f t="shared" si="1"/>
        <v>557.441767</v>
      </c>
      <c r="D90" s="16">
        <f t="shared" si="2"/>
        <v>4587.745742</v>
      </c>
      <c r="E90" s="10"/>
      <c r="F90" s="10"/>
      <c r="G90" s="10"/>
      <c r="H90" s="10"/>
      <c r="I90" s="15">
        <v>209.0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4">
        <v>90.0</v>
      </c>
      <c r="B91" s="15">
        <v>199.0</v>
      </c>
      <c r="C91" s="16">
        <f t="shared" si="1"/>
        <v>557.441767</v>
      </c>
      <c r="D91" s="16">
        <f t="shared" si="2"/>
        <v>4587.745742</v>
      </c>
      <c r="E91" s="10"/>
      <c r="F91" s="10"/>
      <c r="G91" s="10"/>
      <c r="H91" s="10"/>
      <c r="I91" s="15">
        <v>209.0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4">
        <v>91.0</v>
      </c>
      <c r="B92" s="15">
        <v>189.0</v>
      </c>
      <c r="C92" s="16">
        <f t="shared" si="1"/>
        <v>-5.545233</v>
      </c>
      <c r="D92" s="16">
        <f t="shared" si="2"/>
        <v>9.81506241</v>
      </c>
      <c r="E92" s="10"/>
      <c r="F92" s="10"/>
      <c r="G92" s="10"/>
      <c r="H92" s="10"/>
      <c r="I92" s="15">
        <v>209.0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4">
        <v>92.0</v>
      </c>
      <c r="B93" s="15">
        <v>169.0</v>
      </c>
      <c r="C93" s="16">
        <f t="shared" si="1"/>
        <v>-10317.51923</v>
      </c>
      <c r="D93" s="16">
        <f t="shared" si="2"/>
        <v>224612.3937</v>
      </c>
      <c r="E93" s="10"/>
      <c r="F93" s="10"/>
      <c r="G93" s="10"/>
      <c r="H93" s="10"/>
      <c r="I93" s="15">
        <v>209.0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4">
        <v>93.0</v>
      </c>
      <c r="B94" s="15">
        <v>159.0</v>
      </c>
      <c r="C94" s="16">
        <f t="shared" si="1"/>
        <v>-32066.50623</v>
      </c>
      <c r="D94" s="16">
        <f t="shared" si="2"/>
        <v>1018752.903</v>
      </c>
      <c r="E94" s="10"/>
      <c r="F94" s="10"/>
      <c r="G94" s="10"/>
      <c r="H94" s="10"/>
      <c r="I94" s="15">
        <v>209.0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4">
        <v>94.0</v>
      </c>
      <c r="B95" s="15">
        <v>169.0</v>
      </c>
      <c r="C95" s="16">
        <f t="shared" si="1"/>
        <v>-10317.51923</v>
      </c>
      <c r="D95" s="16">
        <f t="shared" si="2"/>
        <v>224612.3937</v>
      </c>
      <c r="E95" s="10"/>
      <c r="F95" s="10"/>
      <c r="G95" s="10"/>
      <c r="H95" s="10"/>
      <c r="I95" s="15">
        <v>209.0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4">
        <v>95.0</v>
      </c>
      <c r="B96" s="15">
        <v>209.0</v>
      </c>
      <c r="C96" s="16">
        <f t="shared" si="1"/>
        <v>6058.428767</v>
      </c>
      <c r="D96" s="16">
        <f t="shared" si="2"/>
        <v>110445.1564</v>
      </c>
      <c r="E96" s="10"/>
      <c r="F96" s="10"/>
      <c r="G96" s="10"/>
      <c r="H96" s="10"/>
      <c r="I96" s="15">
        <v>215.0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4">
        <v>96.0</v>
      </c>
      <c r="B97" s="15">
        <v>189.0</v>
      </c>
      <c r="C97" s="16">
        <f t="shared" si="1"/>
        <v>-5.545233</v>
      </c>
      <c r="D97" s="16">
        <f t="shared" si="2"/>
        <v>9.81506241</v>
      </c>
      <c r="E97" s="10"/>
      <c r="F97" s="10"/>
      <c r="G97" s="10"/>
      <c r="H97" s="10"/>
      <c r="I97" s="15">
        <v>215.0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4">
        <v>97.0</v>
      </c>
      <c r="B98" s="15">
        <v>179.0</v>
      </c>
      <c r="C98" s="16">
        <f t="shared" si="1"/>
        <v>-1630.532233</v>
      </c>
      <c r="D98" s="16">
        <f t="shared" si="2"/>
        <v>19191.36438</v>
      </c>
      <c r="E98" s="10"/>
      <c r="F98" s="10"/>
      <c r="G98" s="10"/>
      <c r="H98" s="10"/>
      <c r="I98" s="15">
        <v>219.0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4">
        <v>98.0</v>
      </c>
      <c r="B99" s="15">
        <v>189.0</v>
      </c>
      <c r="C99" s="16">
        <f t="shared" si="1"/>
        <v>-5.545233</v>
      </c>
      <c r="D99" s="16">
        <f t="shared" si="2"/>
        <v>9.81506241</v>
      </c>
      <c r="E99" s="10"/>
      <c r="F99" s="10"/>
      <c r="G99" s="10"/>
      <c r="H99" s="10"/>
      <c r="I99" s="15">
        <v>229.0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4">
        <v>99.0</v>
      </c>
      <c r="B100" s="15">
        <v>199.0</v>
      </c>
      <c r="C100" s="16">
        <f t="shared" si="1"/>
        <v>557.441767</v>
      </c>
      <c r="D100" s="16">
        <f t="shared" si="2"/>
        <v>4587.745742</v>
      </c>
      <c r="E100" s="10"/>
      <c r="F100" s="10"/>
      <c r="G100" s="10"/>
      <c r="H100" s="10"/>
      <c r="I100" s="15">
        <v>229.0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4">
        <v>100.0</v>
      </c>
      <c r="B101" s="15">
        <v>195.0</v>
      </c>
      <c r="C101" s="16">
        <f t="shared" si="1"/>
        <v>75.686967</v>
      </c>
      <c r="D101" s="16">
        <f t="shared" si="2"/>
        <v>320.1558704</v>
      </c>
      <c r="E101" s="10"/>
      <c r="F101" s="10"/>
      <c r="G101" s="10"/>
      <c r="H101" s="10"/>
      <c r="I101" s="15">
        <v>239.0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6">
        <f t="shared" ref="C102:D102" si="3">+SUM(C2:C101)/100</f>
        <v>332.490366</v>
      </c>
      <c r="D102" s="16">
        <f t="shared" si="3"/>
        <v>208754.2418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6"/>
      <c r="D103" s="16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24">
        <f>(100^2*C102)/(99*98*(G16^3))</f>
        <v>0.08990564113</v>
      </c>
      <c r="D104" s="24">
        <f>((100^2*101*D102)/(99*98*97*(G16^4)))-3*((99^2)/(98*97))</f>
        <v>0.6694531604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K1:L1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15.0" customHeight="1">
      <c r="A1" s="137" t="s">
        <v>156</v>
      </c>
      <c r="B1" s="142">
        <v>0.01</v>
      </c>
      <c r="C1" s="143">
        <v>0.025</v>
      </c>
      <c r="D1" s="142">
        <v>0.05</v>
      </c>
      <c r="E1" s="142">
        <v>0.1</v>
      </c>
      <c r="G1" s="140" t="s">
        <v>264</v>
      </c>
      <c r="H1" s="29"/>
      <c r="I1" s="29"/>
      <c r="J1" s="30"/>
    </row>
    <row r="2">
      <c r="A2" s="137" t="s">
        <v>263</v>
      </c>
      <c r="B2" s="43"/>
      <c r="C2" s="43"/>
      <c r="D2" s="43"/>
      <c r="E2" s="43"/>
      <c r="G2" s="31"/>
      <c r="J2" s="32"/>
    </row>
    <row r="3">
      <c r="A3" s="144">
        <v>1.0</v>
      </c>
      <c r="B3" s="86">
        <f t="shared" ref="B3:E3" si="1">-_xlfn.T.INV(B$1,$A3)</f>
        <v>31.82051595</v>
      </c>
      <c r="C3" s="86">
        <f t="shared" si="1"/>
        <v>12.70620474</v>
      </c>
      <c r="D3" s="86">
        <f t="shared" si="1"/>
        <v>6.313751515</v>
      </c>
      <c r="E3" s="86">
        <f t="shared" si="1"/>
        <v>3.077683537</v>
      </c>
      <c r="G3" s="31"/>
      <c r="J3" s="32"/>
    </row>
    <row r="4">
      <c r="A4" s="144">
        <v>2.0</v>
      </c>
      <c r="B4" s="86">
        <f t="shared" ref="B4:E4" si="2">-_xlfn.T.INV(B$1,$A4)</f>
        <v>6.964556734</v>
      </c>
      <c r="C4" s="86">
        <f t="shared" si="2"/>
        <v>4.30265273</v>
      </c>
      <c r="D4" s="86">
        <f t="shared" si="2"/>
        <v>2.91998558</v>
      </c>
      <c r="E4" s="86">
        <f t="shared" si="2"/>
        <v>1.885618083</v>
      </c>
      <c r="G4" s="31"/>
      <c r="J4" s="32"/>
    </row>
    <row r="5">
      <c r="A5" s="144">
        <v>3.0</v>
      </c>
      <c r="B5" s="86">
        <f t="shared" ref="B5:E5" si="3">-_xlfn.T.INV(B$1,$A5)</f>
        <v>4.540702859</v>
      </c>
      <c r="C5" s="86">
        <f t="shared" si="3"/>
        <v>3.182446305</v>
      </c>
      <c r="D5" s="86">
        <f t="shared" si="3"/>
        <v>2.353363435</v>
      </c>
      <c r="E5" s="86">
        <f t="shared" si="3"/>
        <v>1.637744354</v>
      </c>
      <c r="G5" s="40"/>
      <c r="H5" s="41"/>
      <c r="I5" s="41"/>
      <c r="J5" s="42"/>
    </row>
    <row r="6">
      <c r="A6" s="144">
        <v>4.0</v>
      </c>
      <c r="B6" s="86">
        <f t="shared" ref="B6:E6" si="4">-_xlfn.T.INV(B$1,$A6)</f>
        <v>3.746947388</v>
      </c>
      <c r="C6" s="86">
        <f t="shared" si="4"/>
        <v>2.776445105</v>
      </c>
      <c r="D6" s="86">
        <f t="shared" si="4"/>
        <v>2.131846786</v>
      </c>
      <c r="E6" s="86">
        <f t="shared" si="4"/>
        <v>1.533206274</v>
      </c>
    </row>
    <row r="7">
      <c r="A7" s="144">
        <v>5.0</v>
      </c>
      <c r="B7" s="86">
        <f t="shared" ref="B7:E7" si="5">-_xlfn.T.INV(B$1,$A7)</f>
        <v>3.364929999</v>
      </c>
      <c r="C7" s="86">
        <f t="shared" si="5"/>
        <v>2.570581836</v>
      </c>
      <c r="D7" s="86">
        <f t="shared" si="5"/>
        <v>2.015048373</v>
      </c>
      <c r="E7" s="86">
        <f t="shared" si="5"/>
        <v>1.475884049</v>
      </c>
    </row>
    <row r="8">
      <c r="A8" s="144">
        <v>6.0</v>
      </c>
      <c r="B8" s="86">
        <f t="shared" ref="B8:E8" si="6">-_xlfn.T.INV(B$1,$A8)</f>
        <v>3.142668403</v>
      </c>
      <c r="C8" s="86">
        <f t="shared" si="6"/>
        <v>2.446911851</v>
      </c>
      <c r="D8" s="86">
        <f t="shared" si="6"/>
        <v>1.943180281</v>
      </c>
      <c r="E8" s="86">
        <f t="shared" si="6"/>
        <v>1.439755747</v>
      </c>
    </row>
    <row r="9">
      <c r="A9" s="144">
        <v>7.0</v>
      </c>
      <c r="B9" s="86">
        <f t="shared" ref="B9:E9" si="7">-_xlfn.T.INV(B$1,$A9)</f>
        <v>2.997951567</v>
      </c>
      <c r="C9" s="86">
        <f t="shared" si="7"/>
        <v>2.364624252</v>
      </c>
      <c r="D9" s="86">
        <f t="shared" si="7"/>
        <v>1.894578605</v>
      </c>
      <c r="E9" s="86">
        <f t="shared" si="7"/>
        <v>1.414923928</v>
      </c>
    </row>
    <row r="10">
      <c r="A10" s="144">
        <v>8.0</v>
      </c>
      <c r="B10" s="86">
        <f t="shared" ref="B10:E10" si="8">-_xlfn.T.INV(B$1,$A10)</f>
        <v>2.896459448</v>
      </c>
      <c r="C10" s="86">
        <f t="shared" si="8"/>
        <v>2.306004135</v>
      </c>
      <c r="D10" s="86">
        <f t="shared" si="8"/>
        <v>1.859548038</v>
      </c>
      <c r="E10" s="86">
        <f t="shared" si="8"/>
        <v>1.39681531</v>
      </c>
    </row>
    <row r="11">
      <c r="A11" s="144">
        <v>9.0</v>
      </c>
      <c r="B11" s="86">
        <f t="shared" ref="B11:E11" si="9">-_xlfn.T.INV(B$1,$A11)</f>
        <v>2.821437925</v>
      </c>
      <c r="C11" s="86">
        <f t="shared" si="9"/>
        <v>2.262157163</v>
      </c>
      <c r="D11" s="86">
        <f t="shared" si="9"/>
        <v>1.833112933</v>
      </c>
      <c r="E11" s="86">
        <f t="shared" si="9"/>
        <v>1.383028738</v>
      </c>
    </row>
    <row r="12">
      <c r="A12" s="144">
        <v>10.0</v>
      </c>
      <c r="B12" s="86">
        <f t="shared" ref="B12:E12" si="10">-_xlfn.T.INV(B$1,$A12)</f>
        <v>2.763769458</v>
      </c>
      <c r="C12" s="86">
        <f t="shared" si="10"/>
        <v>2.228138852</v>
      </c>
      <c r="D12" s="86">
        <f t="shared" si="10"/>
        <v>1.812461123</v>
      </c>
      <c r="E12" s="86">
        <f t="shared" si="10"/>
        <v>1.372183641</v>
      </c>
    </row>
    <row r="13">
      <c r="A13" s="144">
        <v>11.0</v>
      </c>
      <c r="B13" s="86">
        <f t="shared" ref="B13:E13" si="11">-_xlfn.T.INV(B$1,$A13)</f>
        <v>2.718079184</v>
      </c>
      <c r="C13" s="86">
        <f t="shared" si="11"/>
        <v>2.20098516</v>
      </c>
      <c r="D13" s="86">
        <f t="shared" si="11"/>
        <v>1.795884819</v>
      </c>
      <c r="E13" s="86">
        <f t="shared" si="11"/>
        <v>1.363430318</v>
      </c>
    </row>
    <row r="14">
      <c r="A14" s="144">
        <v>12.0</v>
      </c>
      <c r="B14" s="86">
        <f t="shared" ref="B14:E14" si="12">-_xlfn.T.INV(B$1,$A14)</f>
        <v>2.680997993</v>
      </c>
      <c r="C14" s="86">
        <f t="shared" si="12"/>
        <v>2.17881283</v>
      </c>
      <c r="D14" s="86">
        <f t="shared" si="12"/>
        <v>1.782287556</v>
      </c>
      <c r="E14" s="86">
        <f t="shared" si="12"/>
        <v>1.356217334</v>
      </c>
    </row>
    <row r="15">
      <c r="A15" s="144">
        <v>13.0</v>
      </c>
      <c r="B15" s="86">
        <f t="shared" ref="B15:E15" si="13">-_xlfn.T.INV(B$1,$A15)</f>
        <v>2.650308838</v>
      </c>
      <c r="C15" s="86">
        <f t="shared" si="13"/>
        <v>2.160368656</v>
      </c>
      <c r="D15" s="86">
        <f t="shared" si="13"/>
        <v>1.770933396</v>
      </c>
      <c r="E15" s="86">
        <f t="shared" si="13"/>
        <v>1.350171289</v>
      </c>
    </row>
    <row r="16">
      <c r="A16" s="144">
        <v>14.0</v>
      </c>
      <c r="B16" s="86">
        <f t="shared" ref="B16:E16" si="14">-_xlfn.T.INV(B$1,$A16)</f>
        <v>2.624494068</v>
      </c>
      <c r="C16" s="86">
        <f t="shared" si="14"/>
        <v>2.144786688</v>
      </c>
      <c r="D16" s="86">
        <f t="shared" si="14"/>
        <v>1.761310136</v>
      </c>
      <c r="E16" s="86">
        <f t="shared" si="14"/>
        <v>1.345030374</v>
      </c>
    </row>
    <row r="17">
      <c r="A17" s="144">
        <v>15.0</v>
      </c>
      <c r="B17" s="86">
        <f t="shared" ref="B17:E17" si="15">-_xlfn.T.INV(B$1,$A17)</f>
        <v>2.602480295</v>
      </c>
      <c r="C17" s="86">
        <f t="shared" si="15"/>
        <v>2.131449546</v>
      </c>
      <c r="D17" s="86">
        <f t="shared" si="15"/>
        <v>1.753050356</v>
      </c>
      <c r="E17" s="86">
        <f t="shared" si="15"/>
        <v>1.340605608</v>
      </c>
    </row>
    <row r="18">
      <c r="A18" s="144">
        <v>16.0</v>
      </c>
      <c r="B18" s="86">
        <f t="shared" ref="B18:E18" si="16">-_xlfn.T.INV(B$1,$A18)</f>
        <v>2.583487185</v>
      </c>
      <c r="C18" s="86">
        <f t="shared" si="16"/>
        <v>2.119905299</v>
      </c>
      <c r="D18" s="86">
        <f t="shared" si="16"/>
        <v>1.745883676</v>
      </c>
      <c r="E18" s="86">
        <f t="shared" si="16"/>
        <v>1.336757167</v>
      </c>
    </row>
    <row r="19">
      <c r="A19" s="144">
        <v>17.0</v>
      </c>
      <c r="B19" s="86">
        <f t="shared" ref="B19:E19" si="17">-_xlfn.T.INV(B$1,$A19)</f>
        <v>2.566933984</v>
      </c>
      <c r="C19" s="86">
        <f t="shared" si="17"/>
        <v>2.109815578</v>
      </c>
      <c r="D19" s="86">
        <f t="shared" si="17"/>
        <v>1.739606726</v>
      </c>
      <c r="E19" s="86">
        <f t="shared" si="17"/>
        <v>1.33337939</v>
      </c>
    </row>
    <row r="20">
      <c r="A20" s="144">
        <v>18.0</v>
      </c>
      <c r="B20" s="86">
        <f t="shared" ref="B20:E20" si="18">-_xlfn.T.INV(B$1,$A20)</f>
        <v>2.55237963</v>
      </c>
      <c r="C20" s="86">
        <f t="shared" si="18"/>
        <v>2.10092204</v>
      </c>
      <c r="D20" s="86">
        <f t="shared" si="18"/>
        <v>1.734063607</v>
      </c>
      <c r="E20" s="86">
        <f t="shared" si="18"/>
        <v>1.330390944</v>
      </c>
    </row>
    <row r="21" ht="15.75" customHeight="1">
      <c r="A21" s="144">
        <v>19.0</v>
      </c>
      <c r="B21" s="86">
        <f t="shared" ref="B21:E21" si="19">-_xlfn.T.INV(B$1,$A21)</f>
        <v>2.539483191</v>
      </c>
      <c r="C21" s="86">
        <f t="shared" si="19"/>
        <v>2.093024054</v>
      </c>
      <c r="D21" s="86">
        <f t="shared" si="19"/>
        <v>1.729132812</v>
      </c>
      <c r="E21" s="86">
        <f t="shared" si="19"/>
        <v>1.327728209</v>
      </c>
    </row>
    <row r="22" ht="15.75" customHeight="1">
      <c r="A22" s="144">
        <v>20.0</v>
      </c>
      <c r="B22" s="86">
        <f t="shared" ref="B22:E22" si="20">-_xlfn.T.INV(B$1,$A22)</f>
        <v>2.527977003</v>
      </c>
      <c r="C22" s="86">
        <f t="shared" si="20"/>
        <v>2.085963447</v>
      </c>
      <c r="D22" s="86">
        <f t="shared" si="20"/>
        <v>1.724718243</v>
      </c>
      <c r="E22" s="86">
        <f t="shared" si="20"/>
        <v>1.325340707</v>
      </c>
    </row>
    <row r="23" ht="15.75" customHeight="1">
      <c r="A23" s="144">
        <v>21.0</v>
      </c>
      <c r="B23" s="86">
        <f t="shared" ref="B23:E23" si="21">-_xlfn.T.INV(B$1,$A23)</f>
        <v>2.517648016</v>
      </c>
      <c r="C23" s="86">
        <f t="shared" si="21"/>
        <v>2.079613845</v>
      </c>
      <c r="D23" s="86">
        <f t="shared" si="21"/>
        <v>1.720742903</v>
      </c>
      <c r="E23" s="86">
        <f t="shared" si="21"/>
        <v>1.323187874</v>
      </c>
    </row>
    <row r="24" ht="15.75" customHeight="1">
      <c r="A24" s="144">
        <v>22.0</v>
      </c>
      <c r="B24" s="86">
        <f t="shared" ref="B24:E24" si="22">-_xlfn.T.INV(B$1,$A24)</f>
        <v>2.508324553</v>
      </c>
      <c r="C24" s="86">
        <f t="shared" si="22"/>
        <v>2.073873068</v>
      </c>
      <c r="D24" s="86">
        <f t="shared" si="22"/>
        <v>1.717144374</v>
      </c>
      <c r="E24" s="86">
        <f t="shared" si="22"/>
        <v>1.321236742</v>
      </c>
    </row>
    <row r="25" ht="15.75" customHeight="1">
      <c r="A25" s="144">
        <v>23.0</v>
      </c>
      <c r="B25" s="86">
        <f t="shared" ref="B25:E25" si="23">-_xlfn.T.INV(B$1,$A25)</f>
        <v>2.499866739</v>
      </c>
      <c r="C25" s="86">
        <f t="shared" si="23"/>
        <v>2.06865761</v>
      </c>
      <c r="D25" s="86">
        <f t="shared" si="23"/>
        <v>1.713871528</v>
      </c>
      <c r="E25" s="86">
        <f t="shared" si="23"/>
        <v>1.31946024</v>
      </c>
    </row>
    <row r="26" ht="15.75" customHeight="1">
      <c r="A26" s="144">
        <v>24.0</v>
      </c>
      <c r="B26" s="86">
        <f t="shared" ref="B26:E26" si="24">-_xlfn.T.INV(B$1,$A26)</f>
        <v>2.492159473</v>
      </c>
      <c r="C26" s="86">
        <f t="shared" si="24"/>
        <v>2.063898562</v>
      </c>
      <c r="D26" s="86">
        <f t="shared" si="24"/>
        <v>1.71088208</v>
      </c>
      <c r="E26" s="86">
        <f t="shared" si="24"/>
        <v>1.317835934</v>
      </c>
    </row>
    <row r="27" ht="15.75" customHeight="1">
      <c r="A27" s="144">
        <v>25.0</v>
      </c>
      <c r="B27" s="86">
        <f t="shared" ref="B27:E27" si="25">-_xlfn.T.INV(B$1,$A27)</f>
        <v>2.485107175</v>
      </c>
      <c r="C27" s="86">
        <f t="shared" si="25"/>
        <v>2.059538553</v>
      </c>
      <c r="D27" s="86">
        <f t="shared" si="25"/>
        <v>1.708140761</v>
      </c>
      <c r="E27" s="86">
        <f t="shared" si="25"/>
        <v>1.316345073</v>
      </c>
    </row>
    <row r="28" ht="15.75" customHeight="1">
      <c r="A28" s="144">
        <v>26.0</v>
      </c>
      <c r="B28" s="86">
        <f t="shared" ref="B28:E28" si="26">-_xlfn.T.INV(B$1,$A28)</f>
        <v>2.478629824</v>
      </c>
      <c r="C28" s="86">
        <f t="shared" si="26"/>
        <v>2.055529439</v>
      </c>
      <c r="D28" s="86">
        <f t="shared" si="26"/>
        <v>1.70561792</v>
      </c>
      <c r="E28" s="86">
        <f t="shared" si="26"/>
        <v>1.314971864</v>
      </c>
    </row>
    <row r="29" ht="15.75" customHeight="1">
      <c r="A29" s="144">
        <v>27.0</v>
      </c>
      <c r="B29" s="86">
        <f t="shared" ref="B29:E29" si="27">-_xlfn.T.INV(B$1,$A29)</f>
        <v>2.472659912</v>
      </c>
      <c r="C29" s="86">
        <f t="shared" si="27"/>
        <v>2.051830516</v>
      </c>
      <c r="D29" s="86">
        <f t="shared" si="27"/>
        <v>1.703288446</v>
      </c>
      <c r="E29" s="86">
        <f t="shared" si="27"/>
        <v>1.313702913</v>
      </c>
    </row>
    <row r="30" ht="15.75" customHeight="1">
      <c r="A30" s="144">
        <v>28.0</v>
      </c>
      <c r="B30" s="86">
        <f t="shared" ref="B30:E30" si="28">-_xlfn.T.INV(B$1,$A30)</f>
        <v>2.467140098</v>
      </c>
      <c r="C30" s="86">
        <f t="shared" si="28"/>
        <v>2.048407142</v>
      </c>
      <c r="D30" s="86">
        <f t="shared" si="28"/>
        <v>1.701130934</v>
      </c>
      <c r="E30" s="86">
        <f t="shared" si="28"/>
        <v>1.312526782</v>
      </c>
    </row>
    <row r="31" ht="15.75" customHeight="1">
      <c r="A31" s="144">
        <v>29.0</v>
      </c>
      <c r="B31" s="86">
        <f t="shared" ref="B31:E31" si="29">-_xlfn.T.INV(B$1,$A31)</f>
        <v>2.46202136</v>
      </c>
      <c r="C31" s="86">
        <f t="shared" si="29"/>
        <v>2.045229642</v>
      </c>
      <c r="D31" s="86">
        <f t="shared" si="29"/>
        <v>1.699127027</v>
      </c>
      <c r="E31" s="86">
        <f t="shared" si="29"/>
        <v>1.311433647</v>
      </c>
    </row>
    <row r="32" ht="15.75" customHeight="1">
      <c r="A32" s="144">
        <v>30.0</v>
      </c>
      <c r="B32" s="86">
        <f t="shared" ref="B32:E32" si="30">-_xlfn.T.INV(B$1,$A32)</f>
        <v>2.457261542</v>
      </c>
      <c r="C32" s="86">
        <f t="shared" si="30"/>
        <v>2.042272456</v>
      </c>
      <c r="D32" s="86">
        <f t="shared" si="30"/>
        <v>1.697260887</v>
      </c>
      <c r="E32" s="86">
        <f t="shared" si="30"/>
        <v>1.310415025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B2"/>
    <mergeCell ref="C1:C2"/>
    <mergeCell ref="D1:D2"/>
    <mergeCell ref="E1:E2"/>
    <mergeCell ref="G1:J5"/>
  </mergeCells>
  <printOptions/>
  <pageMargins bottom="0.787401575" footer="0.0" header="0.0" left="0.511811024" right="0.511811024" top="0.7874015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1" width="13.71"/>
    <col customWidth="1" min="12" max="26" width="8.71"/>
  </cols>
  <sheetData>
    <row r="1">
      <c r="A1" s="145" t="s">
        <v>96</v>
      </c>
      <c r="B1" s="146"/>
      <c r="C1" s="147">
        <v>0.01</v>
      </c>
    </row>
    <row r="2" ht="15.0" customHeight="1">
      <c r="A2" s="148" t="s">
        <v>265</v>
      </c>
      <c r="B2" s="149" t="s">
        <v>266</v>
      </c>
      <c r="C2" s="26"/>
      <c r="D2" s="26"/>
      <c r="E2" s="26"/>
      <c r="F2" s="26"/>
      <c r="G2" s="26"/>
      <c r="H2" s="26"/>
      <c r="I2" s="26"/>
      <c r="J2" s="26"/>
      <c r="K2" s="27"/>
      <c r="M2" s="140" t="s">
        <v>267</v>
      </c>
      <c r="N2" s="29"/>
      <c r="O2" s="29"/>
      <c r="P2" s="30"/>
    </row>
    <row r="3" ht="15.0" customHeight="1">
      <c r="A3" s="43"/>
      <c r="B3" s="150">
        <v>1.0</v>
      </c>
      <c r="C3" s="150">
        <v>2.0</v>
      </c>
      <c r="D3" s="150">
        <v>3.0</v>
      </c>
      <c r="E3" s="150">
        <v>4.0</v>
      </c>
      <c r="F3" s="150">
        <v>5.0</v>
      </c>
      <c r="G3" s="150">
        <v>6.0</v>
      </c>
      <c r="H3" s="150">
        <v>7.0</v>
      </c>
      <c r="I3" s="150">
        <v>8.0</v>
      </c>
      <c r="J3" s="150">
        <v>9.0</v>
      </c>
      <c r="K3" s="150">
        <v>10.0</v>
      </c>
      <c r="M3" s="31"/>
      <c r="P3" s="32"/>
    </row>
    <row r="4">
      <c r="A4" s="144">
        <v>1.0</v>
      </c>
      <c r="B4" s="77">
        <f t="shared" ref="B4:K4" si="1">_xlfn.F.INV.RT($C$1,B$3,$A4)</f>
        <v>4052.180695</v>
      </c>
      <c r="C4" s="77">
        <f t="shared" si="1"/>
        <v>4999.5</v>
      </c>
      <c r="D4" s="77">
        <f t="shared" si="1"/>
        <v>5403.352014</v>
      </c>
      <c r="E4" s="77">
        <f t="shared" si="1"/>
        <v>5624.58333</v>
      </c>
      <c r="F4" s="77">
        <f t="shared" si="1"/>
        <v>5763.649554</v>
      </c>
      <c r="G4" s="77">
        <f t="shared" si="1"/>
        <v>5858.986107</v>
      </c>
      <c r="H4" s="77">
        <f t="shared" si="1"/>
        <v>5928.355732</v>
      </c>
      <c r="I4" s="77">
        <f t="shared" si="1"/>
        <v>5981.070308</v>
      </c>
      <c r="J4" s="77">
        <f t="shared" si="1"/>
        <v>6022.473245</v>
      </c>
      <c r="K4" s="77">
        <f t="shared" si="1"/>
        <v>6055.846707</v>
      </c>
      <c r="M4" s="31"/>
      <c r="P4" s="32"/>
    </row>
    <row r="5">
      <c r="A5" s="144">
        <v>2.0</v>
      </c>
      <c r="B5" s="77">
        <f t="shared" ref="B5:K5" si="2">_xlfn.F.INV.RT($C$1,B$3,$A5)</f>
        <v>98.50251256</v>
      </c>
      <c r="C5" s="77">
        <f t="shared" si="2"/>
        <v>99</v>
      </c>
      <c r="D5" s="77">
        <f t="shared" si="2"/>
        <v>99.16620137</v>
      </c>
      <c r="E5" s="77">
        <f t="shared" si="2"/>
        <v>99.24937186</v>
      </c>
      <c r="F5" s="77">
        <f t="shared" si="2"/>
        <v>99.29929648</v>
      </c>
      <c r="G5" s="77">
        <f t="shared" si="2"/>
        <v>99.33258887</v>
      </c>
      <c r="H5" s="77">
        <f t="shared" si="2"/>
        <v>99.3563737</v>
      </c>
      <c r="I5" s="77">
        <f t="shared" si="2"/>
        <v>99.37421482</v>
      </c>
      <c r="J5" s="77">
        <f t="shared" si="2"/>
        <v>99.38809272</v>
      </c>
      <c r="K5" s="77">
        <f t="shared" si="2"/>
        <v>99.39919597</v>
      </c>
      <c r="M5" s="31"/>
      <c r="P5" s="32"/>
    </row>
    <row r="6">
      <c r="A6" s="144">
        <v>3.0</v>
      </c>
      <c r="B6" s="77">
        <f t="shared" ref="B6:K6" si="3">_xlfn.F.INV.RT($C$1,B$3,$A6)</f>
        <v>34.11622156</v>
      </c>
      <c r="C6" s="77">
        <f t="shared" si="3"/>
        <v>30.81652035</v>
      </c>
      <c r="D6" s="77">
        <f t="shared" si="3"/>
        <v>29.45669513</v>
      </c>
      <c r="E6" s="77">
        <f t="shared" si="3"/>
        <v>28.70989839</v>
      </c>
      <c r="F6" s="77">
        <f t="shared" si="3"/>
        <v>28.23708084</v>
      </c>
      <c r="G6" s="77">
        <f t="shared" si="3"/>
        <v>27.91065736</v>
      </c>
      <c r="H6" s="77">
        <f t="shared" si="3"/>
        <v>27.67169607</v>
      </c>
      <c r="I6" s="77">
        <f t="shared" si="3"/>
        <v>27.48917703</v>
      </c>
      <c r="J6" s="77">
        <f t="shared" si="3"/>
        <v>27.34520633</v>
      </c>
      <c r="K6" s="77">
        <f t="shared" si="3"/>
        <v>27.22873412</v>
      </c>
      <c r="M6" s="40"/>
      <c r="N6" s="41"/>
      <c r="O6" s="41"/>
      <c r="P6" s="42"/>
    </row>
    <row r="7">
      <c r="A7" s="144">
        <v>4.0</v>
      </c>
      <c r="B7" s="77">
        <f t="shared" ref="B7:K7" si="4">_xlfn.F.INV.RT($C$1,B$3,$A7)</f>
        <v>21.19768958</v>
      </c>
      <c r="C7" s="77">
        <f t="shared" si="4"/>
        <v>18</v>
      </c>
      <c r="D7" s="77">
        <f t="shared" si="4"/>
        <v>16.69436924</v>
      </c>
      <c r="E7" s="77">
        <f t="shared" si="4"/>
        <v>15.97702485</v>
      </c>
      <c r="F7" s="77">
        <f t="shared" si="4"/>
        <v>15.52185754</v>
      </c>
      <c r="G7" s="77">
        <f t="shared" si="4"/>
        <v>15.20686486</v>
      </c>
      <c r="H7" s="77">
        <f t="shared" si="4"/>
        <v>14.9757577</v>
      </c>
      <c r="I7" s="77">
        <f t="shared" si="4"/>
        <v>14.79888879</v>
      </c>
      <c r="J7" s="77">
        <f t="shared" si="4"/>
        <v>14.65913357</v>
      </c>
      <c r="K7" s="77">
        <f t="shared" si="4"/>
        <v>14.5459008</v>
      </c>
    </row>
    <row r="8">
      <c r="A8" s="144">
        <v>5.0</v>
      </c>
      <c r="B8" s="77">
        <f t="shared" ref="B8:K8" si="5">_xlfn.F.INV.RT($C$1,B$3,$A8)</f>
        <v>16.25817704</v>
      </c>
      <c r="C8" s="77">
        <f t="shared" si="5"/>
        <v>13.27393361</v>
      </c>
      <c r="D8" s="77">
        <f t="shared" si="5"/>
        <v>12.05995369</v>
      </c>
      <c r="E8" s="77">
        <f t="shared" si="5"/>
        <v>11.39192807</v>
      </c>
      <c r="F8" s="77">
        <f t="shared" si="5"/>
        <v>10.96702065</v>
      </c>
      <c r="G8" s="77">
        <f t="shared" si="5"/>
        <v>10.67225479</v>
      </c>
      <c r="H8" s="77">
        <f t="shared" si="5"/>
        <v>10.45551089</v>
      </c>
      <c r="I8" s="77">
        <f t="shared" si="5"/>
        <v>10.28931105</v>
      </c>
      <c r="J8" s="77">
        <f t="shared" si="5"/>
        <v>10.15776155</v>
      </c>
      <c r="K8" s="77">
        <f t="shared" si="5"/>
        <v>10.05101722</v>
      </c>
    </row>
    <row r="9">
      <c r="A9" s="144">
        <v>6.0</v>
      </c>
      <c r="B9" s="77">
        <f t="shared" ref="B9:K9" si="6">_xlfn.F.INV.RT($C$1,B$3,$A9)</f>
        <v>13.74502253</v>
      </c>
      <c r="C9" s="77">
        <f t="shared" si="6"/>
        <v>10.9247665</v>
      </c>
      <c r="D9" s="77">
        <f t="shared" si="6"/>
        <v>9.779538241</v>
      </c>
      <c r="E9" s="77">
        <f t="shared" si="6"/>
        <v>9.14830103</v>
      </c>
      <c r="F9" s="77">
        <f t="shared" si="6"/>
        <v>8.745895256</v>
      </c>
      <c r="G9" s="77">
        <f t="shared" si="6"/>
        <v>8.46612534</v>
      </c>
      <c r="H9" s="77">
        <f t="shared" si="6"/>
        <v>8.259995271</v>
      </c>
      <c r="I9" s="77">
        <f t="shared" si="6"/>
        <v>8.101651367</v>
      </c>
      <c r="J9" s="77">
        <f t="shared" si="6"/>
        <v>7.976121367</v>
      </c>
      <c r="K9" s="77">
        <f t="shared" si="6"/>
        <v>7.874118534</v>
      </c>
    </row>
    <row r="10">
      <c r="A10" s="144">
        <v>7.0</v>
      </c>
      <c r="B10" s="77">
        <f t="shared" ref="B10:K10" si="7">_xlfn.F.INV.RT($C$1,B$3,$A10)</f>
        <v>12.24638335</v>
      </c>
      <c r="C10" s="77">
        <f t="shared" si="7"/>
        <v>9.546578021</v>
      </c>
      <c r="D10" s="77">
        <f t="shared" si="7"/>
        <v>8.451285053</v>
      </c>
      <c r="E10" s="77">
        <f t="shared" si="7"/>
        <v>7.846645063</v>
      </c>
      <c r="F10" s="77">
        <f t="shared" si="7"/>
        <v>7.460435493</v>
      </c>
      <c r="G10" s="77">
        <f t="shared" si="7"/>
        <v>7.191404785</v>
      </c>
      <c r="H10" s="77">
        <f t="shared" si="7"/>
        <v>6.992832779</v>
      </c>
      <c r="I10" s="77">
        <f t="shared" si="7"/>
        <v>6.840049072</v>
      </c>
      <c r="J10" s="77">
        <f t="shared" si="7"/>
        <v>6.718752482</v>
      </c>
      <c r="K10" s="77">
        <f t="shared" si="7"/>
        <v>6.62006267</v>
      </c>
    </row>
    <row r="11">
      <c r="A11" s="144">
        <v>8.0</v>
      </c>
      <c r="B11" s="77">
        <f t="shared" ref="B11:K11" si="8">_xlfn.F.INV.RT($C$1,B$3,$A11)</f>
        <v>11.25862414</v>
      </c>
      <c r="C11" s="77">
        <f t="shared" si="8"/>
        <v>8.649110641</v>
      </c>
      <c r="D11" s="77">
        <f t="shared" si="8"/>
        <v>7.590991948</v>
      </c>
      <c r="E11" s="77">
        <f t="shared" si="8"/>
        <v>7.006076623</v>
      </c>
      <c r="F11" s="77">
        <f t="shared" si="8"/>
        <v>6.631825165</v>
      </c>
      <c r="G11" s="77">
        <f t="shared" si="8"/>
        <v>6.37068073</v>
      </c>
      <c r="H11" s="77">
        <f t="shared" si="8"/>
        <v>6.177624261</v>
      </c>
      <c r="I11" s="77">
        <f t="shared" si="8"/>
        <v>6.028870107</v>
      </c>
      <c r="J11" s="77">
        <f t="shared" si="8"/>
        <v>5.910618849</v>
      </c>
      <c r="K11" s="77">
        <f t="shared" si="8"/>
        <v>5.814293855</v>
      </c>
    </row>
    <row r="12">
      <c r="A12" s="144">
        <v>9.0</v>
      </c>
      <c r="B12" s="77">
        <f t="shared" ref="B12:K12" si="9">_xlfn.F.INV.RT($C$1,B$3,$A12)</f>
        <v>10.56143105</v>
      </c>
      <c r="C12" s="77">
        <f t="shared" si="9"/>
        <v>8.02151731</v>
      </c>
      <c r="D12" s="77">
        <f t="shared" si="9"/>
        <v>6.991917222</v>
      </c>
      <c r="E12" s="77">
        <f t="shared" si="9"/>
        <v>6.422085458</v>
      </c>
      <c r="F12" s="77">
        <f t="shared" si="9"/>
        <v>6.056940714</v>
      </c>
      <c r="G12" s="77">
        <f t="shared" si="9"/>
        <v>5.801770307</v>
      </c>
      <c r="H12" s="77">
        <f t="shared" si="9"/>
        <v>5.612865477</v>
      </c>
      <c r="I12" s="77">
        <f t="shared" si="9"/>
        <v>5.467122515</v>
      </c>
      <c r="J12" s="77">
        <f t="shared" si="9"/>
        <v>5.351128861</v>
      </c>
      <c r="K12" s="77">
        <f t="shared" si="9"/>
        <v>5.256541991</v>
      </c>
    </row>
    <row r="13">
      <c r="A13" s="144">
        <v>10.0</v>
      </c>
      <c r="B13" s="77">
        <f t="shared" ref="B13:K13" si="10">_xlfn.F.INV.RT($C$1,B$3,$A13)</f>
        <v>10.04428927</v>
      </c>
      <c r="C13" s="77">
        <f t="shared" si="10"/>
        <v>7.559432158</v>
      </c>
      <c r="D13" s="77">
        <f t="shared" si="10"/>
        <v>6.552312558</v>
      </c>
      <c r="E13" s="77">
        <f t="shared" si="10"/>
        <v>5.994338662</v>
      </c>
      <c r="F13" s="77">
        <f t="shared" si="10"/>
        <v>5.636326188</v>
      </c>
      <c r="G13" s="77">
        <f t="shared" si="10"/>
        <v>5.385811045</v>
      </c>
      <c r="H13" s="77">
        <f t="shared" si="10"/>
        <v>5.200121251</v>
      </c>
      <c r="I13" s="77">
        <f t="shared" si="10"/>
        <v>5.056693132</v>
      </c>
      <c r="J13" s="77">
        <f t="shared" si="10"/>
        <v>4.942420652</v>
      </c>
      <c r="K13" s="77">
        <f t="shared" si="10"/>
        <v>4.849146802</v>
      </c>
    </row>
    <row r="14">
      <c r="A14" s="144">
        <v>11.0</v>
      </c>
      <c r="B14" s="77">
        <f t="shared" ref="B14:K14" si="11">_xlfn.F.INV.RT($C$1,B$3,$A14)</f>
        <v>9.646034112</v>
      </c>
      <c r="C14" s="77">
        <f t="shared" si="11"/>
        <v>7.20571335</v>
      </c>
      <c r="D14" s="77">
        <f t="shared" si="11"/>
        <v>6.216729812</v>
      </c>
      <c r="E14" s="77">
        <f t="shared" si="11"/>
        <v>5.668300213</v>
      </c>
      <c r="F14" s="77">
        <f t="shared" si="11"/>
        <v>5.316008919</v>
      </c>
      <c r="G14" s="77">
        <f t="shared" si="11"/>
        <v>5.069210431</v>
      </c>
      <c r="H14" s="77">
        <f t="shared" si="11"/>
        <v>4.886072039</v>
      </c>
      <c r="I14" s="77">
        <f t="shared" si="11"/>
        <v>4.744467644</v>
      </c>
      <c r="J14" s="77">
        <f t="shared" si="11"/>
        <v>4.631539748</v>
      </c>
      <c r="K14" s="77">
        <f t="shared" si="11"/>
        <v>4.539281811</v>
      </c>
    </row>
    <row r="15">
      <c r="A15" s="144">
        <v>12.0</v>
      </c>
      <c r="B15" s="77">
        <f t="shared" ref="B15:K15" si="12">_xlfn.F.INV.RT($C$1,B$3,$A15)</f>
        <v>9.330212103</v>
      </c>
      <c r="C15" s="77">
        <f t="shared" si="12"/>
        <v>6.92660814</v>
      </c>
      <c r="D15" s="77">
        <f t="shared" si="12"/>
        <v>5.952544682</v>
      </c>
      <c r="E15" s="77">
        <f t="shared" si="12"/>
        <v>5.411951434</v>
      </c>
      <c r="F15" s="77">
        <f t="shared" si="12"/>
        <v>5.064343111</v>
      </c>
      <c r="G15" s="77">
        <f t="shared" si="12"/>
        <v>4.820573502</v>
      </c>
      <c r="H15" s="77">
        <f t="shared" si="12"/>
        <v>4.639502447</v>
      </c>
      <c r="I15" s="77">
        <f t="shared" si="12"/>
        <v>4.499365281</v>
      </c>
      <c r="J15" s="77">
        <f t="shared" si="12"/>
        <v>4.387509963</v>
      </c>
      <c r="K15" s="77">
        <f t="shared" si="12"/>
        <v>4.296054404</v>
      </c>
    </row>
    <row r="16">
      <c r="A16" s="144">
        <v>13.0</v>
      </c>
      <c r="B16" s="77">
        <f t="shared" ref="B16:K16" si="13">_xlfn.F.INV.RT($C$1,B$3,$A16)</f>
        <v>9.073805729</v>
      </c>
      <c r="C16" s="77">
        <f t="shared" si="13"/>
        <v>6.700964536</v>
      </c>
      <c r="D16" s="77">
        <f t="shared" si="13"/>
        <v>5.739380283</v>
      </c>
      <c r="E16" s="77">
        <f t="shared" si="13"/>
        <v>5.205330189</v>
      </c>
      <c r="F16" s="77">
        <f t="shared" si="13"/>
        <v>4.861621208</v>
      </c>
      <c r="G16" s="77">
        <f t="shared" si="13"/>
        <v>4.620363396</v>
      </c>
      <c r="H16" s="77">
        <f t="shared" si="13"/>
        <v>4.440997411</v>
      </c>
      <c r="I16" s="77">
        <f t="shared" si="13"/>
        <v>4.302062011</v>
      </c>
      <c r="J16" s="77">
        <f t="shared" si="13"/>
        <v>4.191077782</v>
      </c>
      <c r="K16" s="77">
        <f t="shared" si="13"/>
        <v>4.100267262</v>
      </c>
    </row>
    <row r="17">
      <c r="A17" s="144">
        <v>14.0</v>
      </c>
      <c r="B17" s="77">
        <f t="shared" ref="B17:K17" si="14">_xlfn.F.INV.RT($C$1,B$3,$A17)</f>
        <v>8.861592665</v>
      </c>
      <c r="C17" s="77">
        <f t="shared" si="14"/>
        <v>6.514884102</v>
      </c>
      <c r="D17" s="77">
        <f t="shared" si="14"/>
        <v>5.56388584</v>
      </c>
      <c r="E17" s="77">
        <f t="shared" si="14"/>
        <v>5.035377973</v>
      </c>
      <c r="F17" s="77">
        <f t="shared" si="14"/>
        <v>4.694963579</v>
      </c>
      <c r="G17" s="77">
        <f t="shared" si="14"/>
        <v>4.455820026</v>
      </c>
      <c r="H17" s="77">
        <f t="shared" si="14"/>
        <v>4.277881853</v>
      </c>
      <c r="I17" s="77">
        <f t="shared" si="14"/>
        <v>4.139946075</v>
      </c>
      <c r="J17" s="77">
        <f t="shared" si="14"/>
        <v>4.029680337</v>
      </c>
      <c r="K17" s="77">
        <f t="shared" si="14"/>
        <v>3.939396371</v>
      </c>
    </row>
    <row r="18">
      <c r="A18" s="144">
        <v>15.0</v>
      </c>
      <c r="B18" s="77">
        <f t="shared" ref="B18:K18" si="15">_xlfn.F.INV.RT($C$1,B$3,$A18)</f>
        <v>8.683116818</v>
      </c>
      <c r="C18" s="77">
        <f t="shared" si="15"/>
        <v>6.358873481</v>
      </c>
      <c r="D18" s="77">
        <f t="shared" si="15"/>
        <v>5.416964858</v>
      </c>
      <c r="E18" s="77">
        <f t="shared" si="15"/>
        <v>4.893209589</v>
      </c>
      <c r="F18" s="77">
        <f t="shared" si="15"/>
        <v>4.555613985</v>
      </c>
      <c r="G18" s="77">
        <f t="shared" si="15"/>
        <v>4.318273054</v>
      </c>
      <c r="H18" s="77">
        <f t="shared" si="15"/>
        <v>4.141546307</v>
      </c>
      <c r="I18" s="77">
        <f t="shared" si="15"/>
        <v>4.004453186</v>
      </c>
      <c r="J18" s="77">
        <f t="shared" si="15"/>
        <v>3.894788107</v>
      </c>
      <c r="K18" s="77">
        <f t="shared" si="15"/>
        <v>3.804939746</v>
      </c>
    </row>
    <row r="19">
      <c r="A19" s="144">
        <v>16.0</v>
      </c>
      <c r="B19" s="77">
        <f t="shared" ref="B19:K19" si="16">_xlfn.F.INV.RT($C$1,B$3,$A19)</f>
        <v>8.530965286</v>
      </c>
      <c r="C19" s="77">
        <f t="shared" si="16"/>
        <v>6.22623528</v>
      </c>
      <c r="D19" s="77">
        <f t="shared" si="16"/>
        <v>5.292214046</v>
      </c>
      <c r="E19" s="77">
        <f t="shared" si="16"/>
        <v>4.772578</v>
      </c>
      <c r="F19" s="77">
        <f t="shared" si="16"/>
        <v>4.437420496</v>
      </c>
      <c r="G19" s="77">
        <f t="shared" si="16"/>
        <v>4.201633704</v>
      </c>
      <c r="H19" s="77">
        <f t="shared" si="16"/>
        <v>4.025946591</v>
      </c>
      <c r="I19" s="77">
        <f t="shared" si="16"/>
        <v>3.88957214</v>
      </c>
      <c r="J19" s="77">
        <f t="shared" si="16"/>
        <v>3.78041517</v>
      </c>
      <c r="K19" s="77">
        <f t="shared" si="16"/>
        <v>3.690931418</v>
      </c>
    </row>
    <row r="20">
      <c r="A20" s="144">
        <v>17.0</v>
      </c>
      <c r="B20" s="77">
        <f t="shared" ref="B20:K20" si="17">_xlfn.F.INV.RT($C$1,B$3,$A20)</f>
        <v>8.399740145</v>
      </c>
      <c r="C20" s="77">
        <f t="shared" si="17"/>
        <v>6.112113716</v>
      </c>
      <c r="D20" s="77">
        <f t="shared" si="17"/>
        <v>5.184999917</v>
      </c>
      <c r="E20" s="77">
        <f t="shared" si="17"/>
        <v>4.668967602</v>
      </c>
      <c r="F20" s="77">
        <f t="shared" si="17"/>
        <v>4.335939083</v>
      </c>
      <c r="G20" s="77">
        <f t="shared" si="17"/>
        <v>4.101505326</v>
      </c>
      <c r="H20" s="77">
        <f t="shared" si="17"/>
        <v>3.926719388</v>
      </c>
      <c r="I20" s="77">
        <f t="shared" si="17"/>
        <v>3.790964178</v>
      </c>
      <c r="J20" s="77">
        <f t="shared" si="17"/>
        <v>3.682241524</v>
      </c>
      <c r="K20" s="77">
        <f t="shared" si="17"/>
        <v>3.593066134</v>
      </c>
    </row>
    <row r="21" ht="15.75" customHeight="1">
      <c r="A21" s="144">
        <v>18.0</v>
      </c>
      <c r="B21" s="77">
        <f t="shared" ref="B21:K21" si="18">_xlfn.F.INV.RT($C$1,B$3,$A21)</f>
        <v>8.285419555</v>
      </c>
      <c r="C21" s="77">
        <f t="shared" si="18"/>
        <v>6.012904835</v>
      </c>
      <c r="D21" s="77">
        <f t="shared" si="18"/>
        <v>5.09188952</v>
      </c>
      <c r="E21" s="77">
        <f t="shared" si="18"/>
        <v>4.579035967</v>
      </c>
      <c r="F21" s="77">
        <f t="shared" si="18"/>
        <v>4.24788215</v>
      </c>
      <c r="G21" s="77">
        <f t="shared" si="18"/>
        <v>4.014636507</v>
      </c>
      <c r="H21" s="77">
        <f t="shared" si="18"/>
        <v>3.84063866</v>
      </c>
      <c r="I21" s="77">
        <f t="shared" si="18"/>
        <v>3.705421881</v>
      </c>
      <c r="J21" s="77">
        <f t="shared" si="18"/>
        <v>3.597073914</v>
      </c>
      <c r="K21" s="77">
        <f t="shared" si="18"/>
        <v>3.50816173</v>
      </c>
    </row>
    <row r="22" ht="15.75" customHeight="1">
      <c r="A22" s="144">
        <v>19.0</v>
      </c>
      <c r="B22" s="77">
        <f t="shared" ref="B22:K22" si="19">_xlfn.F.INV.RT($C$1,B$3,$A22)</f>
        <v>8.184946822</v>
      </c>
      <c r="C22" s="77">
        <f t="shared" si="19"/>
        <v>5.925879022</v>
      </c>
      <c r="D22" s="77">
        <f t="shared" si="19"/>
        <v>5.010286844</v>
      </c>
      <c r="E22" s="77">
        <f t="shared" si="19"/>
        <v>4.500257699</v>
      </c>
      <c r="F22" s="77">
        <f t="shared" si="19"/>
        <v>4.170766981</v>
      </c>
      <c r="G22" s="77">
        <f t="shared" si="19"/>
        <v>3.938572615</v>
      </c>
      <c r="H22" s="77">
        <f t="shared" si="19"/>
        <v>3.765269395</v>
      </c>
      <c r="I22" s="77">
        <f t="shared" si="19"/>
        <v>3.630524583</v>
      </c>
      <c r="J22" s="77">
        <f t="shared" si="19"/>
        <v>3.52250254</v>
      </c>
      <c r="K22" s="77">
        <f t="shared" si="19"/>
        <v>3.433816883</v>
      </c>
    </row>
    <row r="23" ht="15.75" customHeight="1">
      <c r="A23" s="144">
        <v>20.0</v>
      </c>
      <c r="B23" s="77">
        <f t="shared" ref="B23:K23" si="20">_xlfn.F.INV.RT($C$1,B$3,$A23)</f>
        <v>8.095958064</v>
      </c>
      <c r="C23" s="77">
        <f t="shared" si="20"/>
        <v>5.848931925</v>
      </c>
      <c r="D23" s="77">
        <f t="shared" si="20"/>
        <v>4.938193382</v>
      </c>
      <c r="E23" s="77">
        <f t="shared" si="20"/>
        <v>4.430690161</v>
      </c>
      <c r="F23" s="77">
        <f t="shared" si="20"/>
        <v>4.102684631</v>
      </c>
      <c r="G23" s="77">
        <f t="shared" si="20"/>
        <v>3.871426815</v>
      </c>
      <c r="H23" s="77">
        <f t="shared" si="20"/>
        <v>3.698740152</v>
      </c>
      <c r="I23" s="77">
        <f t="shared" si="20"/>
        <v>3.564412053</v>
      </c>
      <c r="J23" s="77">
        <f t="shared" si="20"/>
        <v>3.456675632</v>
      </c>
      <c r="K23" s="77">
        <f t="shared" si="20"/>
        <v>3.368186389</v>
      </c>
    </row>
    <row r="24" ht="15.75" customHeight="1">
      <c r="A24" s="144">
        <v>21.0</v>
      </c>
      <c r="B24" s="77">
        <f t="shared" ref="B24:K24" si="21">_xlfn.F.INV.RT($C$1,B$3,$A24)</f>
        <v>8.016596947</v>
      </c>
      <c r="C24" s="77">
        <f t="shared" si="21"/>
        <v>5.780415688</v>
      </c>
      <c r="D24" s="77">
        <f t="shared" si="21"/>
        <v>4.874046197</v>
      </c>
      <c r="E24" s="77">
        <f t="shared" si="21"/>
        <v>4.368815174</v>
      </c>
      <c r="F24" s="77">
        <f t="shared" si="21"/>
        <v>4.042143861</v>
      </c>
      <c r="G24" s="77">
        <f t="shared" si="21"/>
        <v>3.811725497</v>
      </c>
      <c r="H24" s="77">
        <f t="shared" si="21"/>
        <v>3.639589558</v>
      </c>
      <c r="I24" s="77">
        <f t="shared" si="21"/>
        <v>3.505631795</v>
      </c>
      <c r="J24" s="77">
        <f t="shared" si="21"/>
        <v>3.398147358</v>
      </c>
      <c r="K24" s="77">
        <f t="shared" si="21"/>
        <v>3.309829572</v>
      </c>
    </row>
    <row r="25" ht="15.75" customHeight="1">
      <c r="A25" s="144">
        <v>22.0</v>
      </c>
      <c r="B25" s="77">
        <f t="shared" ref="B25:K25" si="22">_xlfn.F.INV.RT($C$1,B$3,$A25)</f>
        <v>7.945385729</v>
      </c>
      <c r="C25" s="77">
        <f t="shared" si="22"/>
        <v>5.719021912</v>
      </c>
      <c r="D25" s="77">
        <f t="shared" si="22"/>
        <v>4.816605778</v>
      </c>
      <c r="E25" s="77">
        <f t="shared" si="22"/>
        <v>4.313429497</v>
      </c>
      <c r="F25" s="77">
        <f t="shared" si="22"/>
        <v>3.987963223</v>
      </c>
      <c r="G25" s="77">
        <f t="shared" si="22"/>
        <v>3.758301435</v>
      </c>
      <c r="H25" s="77">
        <f t="shared" si="22"/>
        <v>3.586660224</v>
      </c>
      <c r="I25" s="77">
        <f t="shared" si="22"/>
        <v>3.453033527</v>
      </c>
      <c r="J25" s="77">
        <f t="shared" si="22"/>
        <v>3.345772757</v>
      </c>
      <c r="K25" s="77">
        <f t="shared" si="22"/>
        <v>3.25760556</v>
      </c>
    </row>
    <row r="26" ht="15.75" customHeight="1">
      <c r="A26" s="144">
        <v>23.0</v>
      </c>
      <c r="B26" s="77">
        <f t="shared" ref="B26:K26" si="23">_xlfn.F.INV.RT($C$1,B$3,$A26)</f>
        <v>7.881133641</v>
      </c>
      <c r="C26" s="77">
        <f t="shared" si="23"/>
        <v>5.663698768</v>
      </c>
      <c r="D26" s="77">
        <f t="shared" si="23"/>
        <v>4.764876759</v>
      </c>
      <c r="E26" s="77">
        <f t="shared" si="23"/>
        <v>4.263567459</v>
      </c>
      <c r="F26" s="77">
        <f t="shared" si="23"/>
        <v>3.939194855</v>
      </c>
      <c r="G26" s="77">
        <f t="shared" si="23"/>
        <v>3.710218361</v>
      </c>
      <c r="H26" s="77">
        <f t="shared" si="23"/>
        <v>3.539023878</v>
      </c>
      <c r="I26" s="77">
        <f t="shared" si="23"/>
        <v>3.405694734</v>
      </c>
      <c r="J26" s="77">
        <f t="shared" si="23"/>
        <v>3.298633597</v>
      </c>
      <c r="K26" s="77">
        <f t="shared" si="23"/>
        <v>3.210599406</v>
      </c>
    </row>
    <row r="27" ht="15.75" customHeight="1">
      <c r="A27" s="144">
        <v>24.0</v>
      </c>
      <c r="B27" s="77">
        <f t="shared" ref="B27:K27" si="24">_xlfn.F.INV.RT($C$1,B$3,$A27)</f>
        <v>7.822870593</v>
      </c>
      <c r="C27" s="77">
        <f t="shared" si="24"/>
        <v>5.613591211</v>
      </c>
      <c r="D27" s="77">
        <f t="shared" si="24"/>
        <v>4.718050807</v>
      </c>
      <c r="E27" s="77">
        <f t="shared" si="24"/>
        <v>4.218445267</v>
      </c>
      <c r="F27" s="77">
        <f t="shared" si="24"/>
        <v>3.895069655</v>
      </c>
      <c r="G27" s="77">
        <f t="shared" si="24"/>
        <v>3.666716718</v>
      </c>
      <c r="H27" s="77">
        <f t="shared" si="24"/>
        <v>3.49592752</v>
      </c>
      <c r="I27" s="77">
        <f t="shared" si="24"/>
        <v>3.36286712</v>
      </c>
      <c r="J27" s="77">
        <f t="shared" si="24"/>
        <v>3.255985074</v>
      </c>
      <c r="K27" s="77">
        <f t="shared" si="24"/>
        <v>3.168068962</v>
      </c>
    </row>
    <row r="28" ht="15.75" customHeight="1">
      <c r="A28" s="144">
        <v>25.0</v>
      </c>
      <c r="B28" s="77">
        <f t="shared" ref="B28:K28" si="25">_xlfn.F.INV.RT($C$1,B$3,$A28)</f>
        <v>7.769798415</v>
      </c>
      <c r="C28" s="77">
        <f t="shared" si="25"/>
        <v>5.567997134</v>
      </c>
      <c r="D28" s="77">
        <f t="shared" si="25"/>
        <v>4.675464782</v>
      </c>
      <c r="E28" s="77">
        <f t="shared" si="25"/>
        <v>4.177420235</v>
      </c>
      <c r="F28" s="77">
        <f t="shared" si="25"/>
        <v>3.854957165</v>
      </c>
      <c r="G28" s="77">
        <f t="shared" si="25"/>
        <v>3.62717397</v>
      </c>
      <c r="H28" s="77">
        <f t="shared" si="25"/>
        <v>3.456754047</v>
      </c>
      <c r="I28" s="77">
        <f t="shared" si="25"/>
        <v>3.32393746</v>
      </c>
      <c r="J28" s="77">
        <f t="shared" si="25"/>
        <v>3.217216826</v>
      </c>
      <c r="K28" s="77">
        <f t="shared" si="25"/>
        <v>3.129406039</v>
      </c>
    </row>
    <row r="29" ht="15.75" customHeight="1">
      <c r="A29" s="144">
        <v>26.0</v>
      </c>
      <c r="B29" s="77">
        <f t="shared" ref="B29:K29" si="26">_xlfn.F.INV.RT($C$1,B$3,$A29)</f>
        <v>7.721254458</v>
      </c>
      <c r="C29" s="77">
        <f t="shared" si="26"/>
        <v>5.526334714</v>
      </c>
      <c r="D29" s="77">
        <f t="shared" si="26"/>
        <v>4.636569624</v>
      </c>
      <c r="E29" s="77">
        <f t="shared" si="26"/>
        <v>4.139960484</v>
      </c>
      <c r="F29" s="77">
        <f t="shared" si="26"/>
        <v>3.818335763</v>
      </c>
      <c r="G29" s="77">
        <f t="shared" si="26"/>
        <v>3.591075126</v>
      </c>
      <c r="H29" s="77">
        <f t="shared" si="26"/>
        <v>3.420992997</v>
      </c>
      <c r="I29" s="77">
        <f t="shared" si="26"/>
        <v>3.288398521</v>
      </c>
      <c r="J29" s="77">
        <f t="shared" si="26"/>
        <v>3.18182399</v>
      </c>
      <c r="K29" s="77">
        <f t="shared" si="26"/>
        <v>3.094107562</v>
      </c>
    </row>
    <row r="30" ht="15.75" customHeight="1">
      <c r="A30" s="144">
        <v>27.0</v>
      </c>
      <c r="B30" s="77">
        <f t="shared" ref="B30:K30" si="27">_xlfn.F.INV.RT($C$1,B$3,$A30)</f>
        <v>7.676684049</v>
      </c>
      <c r="C30" s="77">
        <f t="shared" si="27"/>
        <v>5.488117768</v>
      </c>
      <c r="D30" s="77">
        <f t="shared" si="27"/>
        <v>4.600906895</v>
      </c>
      <c r="E30" s="77">
        <f t="shared" si="27"/>
        <v>4.105622113</v>
      </c>
      <c r="F30" s="77">
        <f t="shared" si="27"/>
        <v>3.784770213</v>
      </c>
      <c r="G30" s="77">
        <f t="shared" si="27"/>
        <v>3.557990543</v>
      </c>
      <c r="H30" s="77">
        <f t="shared" si="27"/>
        <v>3.388218537</v>
      </c>
      <c r="I30" s="77">
        <f t="shared" si="27"/>
        <v>3.255827169</v>
      </c>
      <c r="J30" s="77">
        <f t="shared" si="27"/>
        <v>3.149385411</v>
      </c>
      <c r="K30" s="77">
        <f t="shared" si="27"/>
        <v>3.061753861</v>
      </c>
    </row>
    <row r="31" ht="15.75" customHeight="1">
      <c r="A31" s="144">
        <v>28.0</v>
      </c>
      <c r="B31" s="77">
        <f t="shared" ref="B31:K31" si="28">_xlfn.F.INV.RT($C$1,B$3,$A31)</f>
        <v>7.635619398</v>
      </c>
      <c r="C31" s="77">
        <f t="shared" si="28"/>
        <v>5.452936921</v>
      </c>
      <c r="D31" s="77">
        <f t="shared" si="28"/>
        <v>4.568090864</v>
      </c>
      <c r="E31" s="77">
        <f t="shared" si="28"/>
        <v>4.074031775</v>
      </c>
      <c r="F31" s="77">
        <f t="shared" si="28"/>
        <v>3.753894539</v>
      </c>
      <c r="G31" s="77">
        <f t="shared" si="28"/>
        <v>3.527558989</v>
      </c>
      <c r="H31" s="77">
        <f t="shared" si="28"/>
        <v>3.358072659</v>
      </c>
      <c r="I31" s="77">
        <f t="shared" si="28"/>
        <v>3.225867677</v>
      </c>
      <c r="J31" s="77">
        <f t="shared" si="28"/>
        <v>3.119547021</v>
      </c>
      <c r="K31" s="77">
        <f t="shared" si="28"/>
        <v>3.03199211</v>
      </c>
    </row>
    <row r="32" ht="15.75" customHeight="1">
      <c r="A32" s="144">
        <v>29.0</v>
      </c>
      <c r="B32" s="77">
        <f t="shared" ref="B32:K32" si="29">_xlfn.F.INV.RT($C$1,B$3,$A32)</f>
        <v>7.59766325</v>
      </c>
      <c r="C32" s="77">
        <f t="shared" si="29"/>
        <v>5.42044504</v>
      </c>
      <c r="D32" s="77">
        <f t="shared" si="29"/>
        <v>4.537794678</v>
      </c>
      <c r="E32" s="77">
        <f t="shared" si="29"/>
        <v>4.044873226</v>
      </c>
      <c r="F32" s="77">
        <f t="shared" si="29"/>
        <v>3.725398805</v>
      </c>
      <c r="G32" s="77">
        <f t="shared" si="29"/>
        <v>3.499474583</v>
      </c>
      <c r="H32" s="77">
        <f t="shared" si="29"/>
        <v>3.33025223</v>
      </c>
      <c r="I32" s="77">
        <f t="shared" si="29"/>
        <v>3.198218845</v>
      </c>
      <c r="J32" s="77">
        <f t="shared" si="29"/>
        <v>3.092009025</v>
      </c>
      <c r="K32" s="77">
        <f t="shared" si="29"/>
        <v>3.004523555</v>
      </c>
    </row>
    <row r="33" ht="15.75" customHeight="1">
      <c r="A33" s="144">
        <v>30.0</v>
      </c>
      <c r="B33" s="77">
        <f t="shared" ref="B33:K33" si="30">_xlfn.F.INV.RT($C$1,B$3,$A33)</f>
        <v>7.562476095</v>
      </c>
      <c r="C33" s="77">
        <f t="shared" si="30"/>
        <v>5.390345863</v>
      </c>
      <c r="D33" s="77">
        <f t="shared" si="30"/>
        <v>4.509739562</v>
      </c>
      <c r="E33" s="77">
        <f t="shared" si="30"/>
        <v>4.017876837</v>
      </c>
      <c r="F33" s="77">
        <f t="shared" si="30"/>
        <v>3.699018811</v>
      </c>
      <c r="G33" s="77">
        <f t="shared" si="30"/>
        <v>3.473476609</v>
      </c>
      <c r="H33" s="77">
        <f t="shared" si="30"/>
        <v>3.304498887</v>
      </c>
      <c r="I33" s="77">
        <f t="shared" si="30"/>
        <v>3.172623964</v>
      </c>
      <c r="J33" s="77">
        <f t="shared" si="30"/>
        <v>3.066515908</v>
      </c>
      <c r="K33" s="77">
        <f t="shared" si="30"/>
        <v>2.979093564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A2:A3"/>
    <mergeCell ref="B2:K2"/>
    <mergeCell ref="M2:P6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6" width="15.71"/>
    <col customWidth="1" min="7" max="14" width="9.14"/>
    <col customWidth="1" min="15" max="26" width="8.71"/>
  </cols>
  <sheetData>
    <row r="1" ht="15.0" customHeight="1">
      <c r="A1" s="25" t="s">
        <v>61</v>
      </c>
      <c r="B1" s="26"/>
      <c r="C1" s="26"/>
      <c r="D1" s="26"/>
      <c r="E1" s="26"/>
      <c r="F1" s="27"/>
      <c r="G1" s="10"/>
      <c r="H1" s="10"/>
      <c r="I1" s="28" t="s">
        <v>62</v>
      </c>
      <c r="J1" s="29"/>
      <c r="K1" s="29"/>
      <c r="L1" s="29"/>
      <c r="M1" s="29"/>
      <c r="N1" s="3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7.5" customHeight="1">
      <c r="A2" s="10"/>
      <c r="B2" s="10"/>
      <c r="C2" s="10"/>
      <c r="D2" s="10"/>
      <c r="E2" s="10"/>
      <c r="F2" s="10"/>
      <c r="G2" s="10"/>
      <c r="H2" s="10"/>
      <c r="I2" s="31"/>
      <c r="N2" s="32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0"/>
      <c r="B3" s="10"/>
      <c r="C3" s="33" t="s">
        <v>63</v>
      </c>
      <c r="D3" s="26"/>
      <c r="E3" s="26"/>
      <c r="F3" s="27"/>
      <c r="G3" s="10"/>
      <c r="H3" s="10"/>
      <c r="I3" s="31"/>
      <c r="N3" s="32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0"/>
      <c r="B4" s="10"/>
      <c r="C4" s="34" t="s">
        <v>64</v>
      </c>
      <c r="D4" s="34" t="s">
        <v>65</v>
      </c>
      <c r="E4" s="34" t="s">
        <v>66</v>
      </c>
      <c r="F4" s="35" t="s">
        <v>67</v>
      </c>
      <c r="G4" s="10"/>
      <c r="H4" s="10"/>
      <c r="I4" s="31"/>
      <c r="N4" s="32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36" t="s">
        <v>68</v>
      </c>
      <c r="B5" s="37" t="s">
        <v>69</v>
      </c>
      <c r="C5" s="14">
        <v>40.0</v>
      </c>
      <c r="D5" s="14">
        <v>16.0</v>
      </c>
      <c r="E5" s="14">
        <v>12.0</v>
      </c>
      <c r="F5" s="38">
        <f t="shared" ref="F5:F7" si="1">+SUM(C5:E5)</f>
        <v>68</v>
      </c>
      <c r="G5" s="10"/>
      <c r="H5" s="10"/>
      <c r="I5" s="31"/>
      <c r="N5" s="32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9"/>
      <c r="B6" s="37" t="s">
        <v>70</v>
      </c>
      <c r="C6" s="14">
        <v>32.0</v>
      </c>
      <c r="D6" s="14">
        <v>24.0</v>
      </c>
      <c r="E6" s="14">
        <v>16.0</v>
      </c>
      <c r="F6" s="38">
        <f t="shared" si="1"/>
        <v>72</v>
      </c>
      <c r="G6" s="10"/>
      <c r="H6" s="10"/>
      <c r="I6" s="40"/>
      <c r="J6" s="41"/>
      <c r="K6" s="41"/>
      <c r="L6" s="41"/>
      <c r="M6" s="41"/>
      <c r="N6" s="42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9"/>
      <c r="B7" s="37" t="s">
        <v>71</v>
      </c>
      <c r="C7" s="14">
        <v>24.0</v>
      </c>
      <c r="D7" s="14">
        <v>32.0</v>
      </c>
      <c r="E7" s="14">
        <v>4.0</v>
      </c>
      <c r="F7" s="38">
        <f t="shared" si="1"/>
        <v>60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43"/>
      <c r="B8" s="37" t="s">
        <v>67</v>
      </c>
      <c r="C8" s="38">
        <f t="shared" ref="C8:F8" si="2">+SUM(C5:C7)</f>
        <v>96</v>
      </c>
      <c r="D8" s="38">
        <f t="shared" si="2"/>
        <v>72</v>
      </c>
      <c r="E8" s="38">
        <f t="shared" si="2"/>
        <v>32</v>
      </c>
      <c r="F8" s="38">
        <f t="shared" si="2"/>
        <v>200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44"/>
      <c r="B9" s="45"/>
      <c r="C9" s="46"/>
      <c r="D9" s="46"/>
      <c r="E9" s="46"/>
      <c r="F9" s="46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25" t="s">
        <v>72</v>
      </c>
      <c r="B11" s="26"/>
      <c r="C11" s="26"/>
      <c r="D11" s="26"/>
      <c r="E11" s="26"/>
      <c r="F11" s="27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7.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33" t="s">
        <v>63</v>
      </c>
      <c r="D13" s="26"/>
      <c r="E13" s="27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34" t="s">
        <v>64</v>
      </c>
      <c r="D14" s="34" t="s">
        <v>65</v>
      </c>
      <c r="E14" s="34" t="s">
        <v>66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36" t="s">
        <v>68</v>
      </c>
      <c r="B15" s="37" t="s">
        <v>69</v>
      </c>
      <c r="C15" s="15">
        <f t="shared" ref="C15:E15" si="3">($F5*C$8)/$F$8</f>
        <v>32.64</v>
      </c>
      <c r="D15" s="15">
        <f t="shared" si="3"/>
        <v>24.48</v>
      </c>
      <c r="E15" s="15">
        <f t="shared" si="3"/>
        <v>10.88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39"/>
      <c r="B16" s="37" t="s">
        <v>70</v>
      </c>
      <c r="C16" s="15">
        <f t="shared" ref="C16:E16" si="4">($F6*C$8)/$F$8</f>
        <v>34.56</v>
      </c>
      <c r="D16" s="15">
        <f t="shared" si="4"/>
        <v>25.92</v>
      </c>
      <c r="E16" s="15">
        <f t="shared" si="4"/>
        <v>11.52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43"/>
      <c r="B17" s="37" t="s">
        <v>71</v>
      </c>
      <c r="C17" s="15">
        <f t="shared" ref="C17:E17" si="5">($F7*C$8)/$F$8</f>
        <v>28.8</v>
      </c>
      <c r="D17" s="15">
        <f t="shared" si="5"/>
        <v>21.6</v>
      </c>
      <c r="E17" s="15">
        <f t="shared" si="5"/>
        <v>9.6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44"/>
      <c r="B18" s="45"/>
      <c r="C18" s="47"/>
      <c r="D18" s="47"/>
      <c r="E18" s="47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25" t="s">
        <v>73</v>
      </c>
      <c r="B20" s="26"/>
      <c r="C20" s="26"/>
      <c r="D20" s="26"/>
      <c r="E20" s="26"/>
      <c r="F20" s="27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7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33" t="s">
        <v>63</v>
      </c>
      <c r="D22" s="26"/>
      <c r="E22" s="27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34" t="s">
        <v>64</v>
      </c>
      <c r="D23" s="34" t="s">
        <v>65</v>
      </c>
      <c r="E23" s="34" t="s">
        <v>66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36" t="s">
        <v>68</v>
      </c>
      <c r="B24" s="37" t="s">
        <v>69</v>
      </c>
      <c r="C24" s="15">
        <f t="shared" ref="C24:E24" si="6">+C5-C15</f>
        <v>7.36</v>
      </c>
      <c r="D24" s="15">
        <f t="shared" si="6"/>
        <v>-8.48</v>
      </c>
      <c r="E24" s="15">
        <f t="shared" si="6"/>
        <v>1.12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39"/>
      <c r="B25" s="37" t="s">
        <v>70</v>
      </c>
      <c r="C25" s="15">
        <f t="shared" ref="C25:E25" si="7">+C6-C16</f>
        <v>-2.56</v>
      </c>
      <c r="D25" s="15">
        <f t="shared" si="7"/>
        <v>-1.92</v>
      </c>
      <c r="E25" s="15">
        <f t="shared" si="7"/>
        <v>4.48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43"/>
      <c r="B26" s="37" t="s">
        <v>71</v>
      </c>
      <c r="C26" s="15">
        <f t="shared" ref="C26:E26" si="8">+C7-C17</f>
        <v>-4.8</v>
      </c>
      <c r="D26" s="15">
        <f t="shared" si="8"/>
        <v>10.4</v>
      </c>
      <c r="E26" s="15">
        <f t="shared" si="8"/>
        <v>-5.6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44"/>
      <c r="B27" s="45"/>
      <c r="C27" s="47"/>
      <c r="D27" s="47"/>
      <c r="E27" s="47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25" t="s">
        <v>74</v>
      </c>
      <c r="B29" s="26"/>
      <c r="C29" s="26"/>
      <c r="D29" s="26"/>
      <c r="E29" s="26"/>
      <c r="F29" s="27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7.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33" t="s">
        <v>63</v>
      </c>
      <c r="D31" s="26"/>
      <c r="E31" s="27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34" t="s">
        <v>64</v>
      </c>
      <c r="D32" s="34" t="s">
        <v>65</v>
      </c>
      <c r="E32" s="34" t="s">
        <v>66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36" t="s">
        <v>68</v>
      </c>
      <c r="B33" s="37" t="s">
        <v>69</v>
      </c>
      <c r="C33" s="15">
        <f t="shared" ref="C33:E33" si="9">(C24^2)/C15</f>
        <v>1.659607843</v>
      </c>
      <c r="D33" s="15">
        <f t="shared" si="9"/>
        <v>2.93751634</v>
      </c>
      <c r="E33" s="15">
        <f t="shared" si="9"/>
        <v>0.1152941176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39"/>
      <c r="B34" s="37" t="s">
        <v>70</v>
      </c>
      <c r="C34" s="15">
        <f t="shared" ref="C34:E34" si="10">(C25^2)/C16</f>
        <v>0.1896296296</v>
      </c>
      <c r="D34" s="15">
        <f t="shared" si="10"/>
        <v>0.1422222222</v>
      </c>
      <c r="E34" s="15">
        <f t="shared" si="10"/>
        <v>1.742222222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43"/>
      <c r="B35" s="37" t="s">
        <v>71</v>
      </c>
      <c r="C35" s="15">
        <f t="shared" ref="C35:E35" si="11">(C26^2)/C17</f>
        <v>0.8</v>
      </c>
      <c r="D35" s="15">
        <f t="shared" si="11"/>
        <v>5.007407407</v>
      </c>
      <c r="E35" s="15">
        <f t="shared" si="11"/>
        <v>3.266666667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48" t="s">
        <v>75</v>
      </c>
      <c r="C37" s="49">
        <f>+SUM(C33:E35)</f>
        <v>15.86056645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50" t="s">
        <v>76</v>
      </c>
      <c r="C38" s="51">
        <f>_xlfn.CHISQ.DIST.RT(C37,4)</f>
        <v>0.003212084698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52" t="s">
        <v>77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50" t="s">
        <v>78</v>
      </c>
      <c r="C41" s="51">
        <f>_xlfn.CHISQ.INV.RT(5%,4)</f>
        <v>9.487729037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46" t="s">
        <v>79</v>
      </c>
      <c r="C43" s="45" t="s">
        <v>80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46" t="s">
        <v>81</v>
      </c>
      <c r="C44" s="45" t="s">
        <v>82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0" customHeight="1">
      <c r="A46" s="10"/>
      <c r="B46" s="53" t="s">
        <v>83</v>
      </c>
      <c r="C46" s="29"/>
      <c r="D46" s="3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31"/>
      <c r="D47" s="32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31"/>
      <c r="D48" s="32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31"/>
      <c r="D49" s="32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40"/>
      <c r="C50" s="41"/>
      <c r="D50" s="42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4">
    <mergeCell ref="A20:F20"/>
    <mergeCell ref="C22:E22"/>
    <mergeCell ref="A24:A26"/>
    <mergeCell ref="A29:F29"/>
    <mergeCell ref="C31:E31"/>
    <mergeCell ref="A33:A35"/>
    <mergeCell ref="B46:D50"/>
    <mergeCell ref="A1:F1"/>
    <mergeCell ref="I1:N6"/>
    <mergeCell ref="C3:F3"/>
    <mergeCell ref="A5:A8"/>
    <mergeCell ref="A11:F11"/>
    <mergeCell ref="C13:E13"/>
    <mergeCell ref="A15:A17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4" width="17.71"/>
    <col customWidth="1" min="5" max="5" width="9.14"/>
    <col customWidth="1" min="6" max="7" width="22.71"/>
    <col customWidth="1" min="8" max="9" width="22.57"/>
    <col customWidth="1" min="10" max="10" width="9.14"/>
    <col customWidth="1" min="11" max="14" width="22.57"/>
    <col customWidth="1" min="15" max="26" width="8.71"/>
  </cols>
  <sheetData>
    <row r="1">
      <c r="A1" s="9" t="s">
        <v>26</v>
      </c>
      <c r="B1" s="9" t="s">
        <v>84</v>
      </c>
      <c r="C1" s="9" t="s">
        <v>85</v>
      </c>
      <c r="D1" s="9" t="s">
        <v>86</v>
      </c>
      <c r="E1" s="10"/>
      <c r="F1" s="9" t="s">
        <v>30</v>
      </c>
      <c r="G1" s="9" t="s">
        <v>84</v>
      </c>
      <c r="H1" s="9" t="s">
        <v>85</v>
      </c>
      <c r="I1" s="9" t="s">
        <v>86</v>
      </c>
      <c r="J1" s="10"/>
      <c r="K1" s="12"/>
      <c r="L1" s="12" t="s">
        <v>84</v>
      </c>
      <c r="M1" s="12" t="s">
        <v>85</v>
      </c>
      <c r="N1" s="12" t="s">
        <v>86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4">
        <v>1.0</v>
      </c>
      <c r="B2" s="15">
        <v>5.5</v>
      </c>
      <c r="C2" s="15">
        <v>7.5</v>
      </c>
      <c r="D2" s="15">
        <v>9.0</v>
      </c>
      <c r="E2" s="10"/>
      <c r="F2" s="22" t="s">
        <v>32</v>
      </c>
      <c r="G2" s="15">
        <f t="shared" ref="G2:I2" si="1">AVERAGE(B2:B31)</f>
        <v>6.775</v>
      </c>
      <c r="H2" s="15">
        <f t="shared" si="1"/>
        <v>6.866666667</v>
      </c>
      <c r="I2" s="15">
        <f t="shared" si="1"/>
        <v>6.566666667</v>
      </c>
      <c r="J2" s="10"/>
      <c r="K2" s="19" t="s">
        <v>84</v>
      </c>
      <c r="L2" s="8">
        <v>1.0</v>
      </c>
      <c r="M2" s="8"/>
      <c r="N2" s="8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4">
        <v>2.0</v>
      </c>
      <c r="B3" s="15">
        <v>9.0</v>
      </c>
      <c r="C3" s="15">
        <v>8.5</v>
      </c>
      <c r="D3" s="15">
        <v>5.5</v>
      </c>
      <c r="E3" s="10"/>
      <c r="F3" s="22" t="s">
        <v>56</v>
      </c>
      <c r="G3" s="15">
        <f t="shared" ref="G3:I3" si="2">_xlfn.STDEV.S(B2:B31)</f>
        <v>2.053539837</v>
      </c>
      <c r="H3" s="15">
        <f t="shared" si="2"/>
        <v>1.716719673</v>
      </c>
      <c r="I3" s="15">
        <f t="shared" si="2"/>
        <v>1.715715058</v>
      </c>
      <c r="J3" s="10"/>
      <c r="K3" s="19" t="s">
        <v>85</v>
      </c>
      <c r="L3" s="54">
        <v>0.6025321124160097</v>
      </c>
      <c r="M3" s="8">
        <v>1.0</v>
      </c>
      <c r="N3" s="8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4">
        <v>3.0</v>
      </c>
      <c r="B4" s="15">
        <v>4.5</v>
      </c>
      <c r="C4" s="15">
        <v>5.0</v>
      </c>
      <c r="D4" s="15">
        <v>6.5</v>
      </c>
      <c r="E4" s="10"/>
      <c r="F4" s="10"/>
      <c r="G4" s="10"/>
      <c r="H4" s="10"/>
      <c r="I4" s="10"/>
      <c r="J4" s="10"/>
      <c r="K4" s="20" t="s">
        <v>86</v>
      </c>
      <c r="L4" s="55">
        <v>-0.3087827783268623</v>
      </c>
      <c r="M4" s="55">
        <v>-0.2895610252192637</v>
      </c>
      <c r="N4" s="56">
        <v>1.0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4">
        <v>4.0</v>
      </c>
      <c r="B5" s="15">
        <v>6.5</v>
      </c>
      <c r="C5" s="15">
        <v>8.0</v>
      </c>
      <c r="D5" s="15">
        <v>6.5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4">
        <v>5.0</v>
      </c>
      <c r="B6" s="15">
        <v>7.5</v>
      </c>
      <c r="C6" s="15">
        <v>6.0</v>
      </c>
      <c r="D6" s="15">
        <v>5.0</v>
      </c>
      <c r="E6" s="10"/>
      <c r="F6" s="9" t="s">
        <v>87</v>
      </c>
      <c r="G6" s="9" t="s">
        <v>88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4">
        <v>6.0</v>
      </c>
      <c r="B7" s="15">
        <v>3.0</v>
      </c>
      <c r="C7" s="15">
        <v>6.0</v>
      </c>
      <c r="D7" s="15">
        <v>10.0</v>
      </c>
      <c r="E7" s="10"/>
      <c r="F7" s="22" t="s">
        <v>89</v>
      </c>
      <c r="G7" s="23">
        <f>_xlfn.COVARIANCE.S($B$2:$B$31,$C$2:$C$31)</f>
        <v>2.124137931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4">
        <v>7.0</v>
      </c>
      <c r="B8" s="15">
        <v>10.0</v>
      </c>
      <c r="C8" s="15">
        <v>8.0</v>
      </c>
      <c r="D8" s="15">
        <v>5.5</v>
      </c>
      <c r="E8" s="10"/>
      <c r="F8" s="22" t="s">
        <v>90</v>
      </c>
      <c r="G8" s="23">
        <f>_xlfn.COVARIANCE.S($B$2:$B$31,$D$2:$D$31)</f>
        <v>-1.087931034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4">
        <v>8.0</v>
      </c>
      <c r="B9" s="15">
        <v>9.0</v>
      </c>
      <c r="C9" s="15">
        <v>8.0</v>
      </c>
      <c r="D9" s="15">
        <v>6.5</v>
      </c>
      <c r="E9" s="10"/>
      <c r="F9" s="22" t="s">
        <v>91</v>
      </c>
      <c r="G9" s="23">
        <f>_xlfn.COVARIANCE.S($C$2:$C$31,$D$2:$D$31)</f>
        <v>-0.8528735632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4">
        <v>9.0</v>
      </c>
      <c r="B10" s="15">
        <v>4.5</v>
      </c>
      <c r="C10" s="15">
        <v>5.5</v>
      </c>
      <c r="D10" s="15">
        <v>8.0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4">
        <v>10.0</v>
      </c>
      <c r="B11" s="15">
        <v>5.0</v>
      </c>
      <c r="C11" s="15">
        <v>5.0</v>
      </c>
      <c r="D11" s="15">
        <v>5.5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4">
        <v>11.0</v>
      </c>
      <c r="B12" s="15">
        <v>3.5</v>
      </c>
      <c r="C12" s="15">
        <v>5.0</v>
      </c>
      <c r="D12" s="15">
        <v>7.5</v>
      </c>
      <c r="E12" s="10"/>
      <c r="F12" s="9" t="s">
        <v>92</v>
      </c>
      <c r="G12" s="9" t="s">
        <v>88</v>
      </c>
      <c r="H12" s="57" t="s">
        <v>93</v>
      </c>
      <c r="I12" s="57" t="s">
        <v>76</v>
      </c>
      <c r="J12" s="10"/>
      <c r="K12" s="58" t="s">
        <v>79</v>
      </c>
      <c r="L12" s="59" t="s">
        <v>94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4">
        <v>12.0</v>
      </c>
      <c r="B13" s="15">
        <v>7.5</v>
      </c>
      <c r="C13" s="15">
        <v>9.0</v>
      </c>
      <c r="D13" s="15">
        <v>4.5</v>
      </c>
      <c r="E13" s="10"/>
      <c r="F13" s="22" t="s">
        <v>89</v>
      </c>
      <c r="G13" s="23">
        <f>CORREL(B2:B31,C2:C31)</f>
        <v>0.6025321124</v>
      </c>
      <c r="H13" s="60">
        <f t="shared" ref="H13:H15" si="3">G13/SQRT((1-(G13^2))/(30-2))</f>
        <v>3.994889948</v>
      </c>
      <c r="I13" s="23">
        <f>_xlfn.T.DIST.2T(H13,28)</f>
        <v>0.000426003073</v>
      </c>
      <c r="J13" s="10"/>
      <c r="K13" s="61" t="s">
        <v>81</v>
      </c>
      <c r="L13" s="62" t="s">
        <v>95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4">
        <v>13.0</v>
      </c>
      <c r="B14" s="15">
        <v>6.5</v>
      </c>
      <c r="C14" s="15">
        <v>7.5</v>
      </c>
      <c r="D14" s="15">
        <v>8.5</v>
      </c>
      <c r="E14" s="10"/>
      <c r="F14" s="22" t="s">
        <v>90</v>
      </c>
      <c r="G14" s="23">
        <f>CORREL(B2:B31,D2:D31)</f>
        <v>-0.3087827783</v>
      </c>
      <c r="H14" s="60">
        <f t="shared" si="3"/>
        <v>-1.717872887</v>
      </c>
      <c r="I14" s="23">
        <f t="shared" ref="I14:I15" si="4">_xlfn.T.DIST.2T(-H14,28)</f>
        <v>0.09686159239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4">
        <v>14.0</v>
      </c>
      <c r="B15" s="15">
        <v>8.0</v>
      </c>
      <c r="C15" s="15">
        <v>9.0</v>
      </c>
      <c r="D15" s="15">
        <v>5.0</v>
      </c>
      <c r="E15" s="10"/>
      <c r="F15" s="22" t="s">
        <v>91</v>
      </c>
      <c r="G15" s="23">
        <f>CORREL(C2:C31,D2:D31)</f>
        <v>-0.2895610252</v>
      </c>
      <c r="H15" s="60">
        <f t="shared" si="3"/>
        <v>-1.600791547</v>
      </c>
      <c r="I15" s="23">
        <f t="shared" si="4"/>
        <v>0.1206469775</v>
      </c>
      <c r="J15" s="10"/>
      <c r="K15" s="63" t="s">
        <v>96</v>
      </c>
      <c r="L15" s="64">
        <v>0.05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4">
        <v>15.0</v>
      </c>
      <c r="B16" s="15">
        <v>4.0</v>
      </c>
      <c r="C16" s="15">
        <v>5.0</v>
      </c>
      <c r="D16" s="15">
        <v>6.5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4">
        <v>16.0</v>
      </c>
      <c r="B17" s="15">
        <v>7.0</v>
      </c>
      <c r="C17" s="15">
        <v>6.0</v>
      </c>
      <c r="D17" s="15">
        <v>8.5</v>
      </c>
      <c r="E17" s="10"/>
      <c r="F17" s="10"/>
      <c r="G17" s="10"/>
      <c r="H17" s="10"/>
      <c r="I17" s="10"/>
      <c r="J17" s="10"/>
      <c r="K17" s="65" t="s">
        <v>97</v>
      </c>
      <c r="L17" s="66">
        <f>_xlfn.T.INV.2T(0.05,28)</f>
        <v>2.048407142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4">
        <v>17.0</v>
      </c>
      <c r="B18" s="15">
        <v>7.5</v>
      </c>
      <c r="C18" s="15">
        <v>7.5</v>
      </c>
      <c r="D18" s="15">
        <v>6.0</v>
      </c>
      <c r="E18" s="10"/>
      <c r="F18" s="9" t="s">
        <v>98</v>
      </c>
      <c r="G18" s="9" t="s">
        <v>88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4">
        <v>18.0</v>
      </c>
      <c r="B19" s="15">
        <v>6.0</v>
      </c>
      <c r="C19" s="15">
        <v>9.0</v>
      </c>
      <c r="D19" s="15">
        <v>3.0</v>
      </c>
      <c r="E19" s="10"/>
      <c r="F19" s="22" t="s">
        <v>89</v>
      </c>
      <c r="G19" s="23">
        <f>+G7/(G3*H3)</f>
        <v>0.6025321124</v>
      </c>
      <c r="H19" s="10"/>
      <c r="I19" s="10"/>
      <c r="J19" s="10"/>
      <c r="K19" s="67" t="s">
        <v>89</v>
      </c>
      <c r="L19" s="68" t="s">
        <v>99</v>
      </c>
      <c r="M19" s="69" t="s">
        <v>100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4">
        <v>19.0</v>
      </c>
      <c r="B20" s="15">
        <v>10.0</v>
      </c>
      <c r="C20" s="15">
        <v>7.5</v>
      </c>
      <c r="D20" s="15">
        <v>5.0</v>
      </c>
      <c r="E20" s="10"/>
      <c r="F20" s="22" t="s">
        <v>90</v>
      </c>
      <c r="G20" s="23">
        <f>G8/(G3*I3)</f>
        <v>-0.3087827783</v>
      </c>
      <c r="H20" s="10"/>
      <c r="I20" s="10"/>
      <c r="J20" s="10"/>
      <c r="K20" s="67" t="s">
        <v>90</v>
      </c>
      <c r="L20" s="70" t="s">
        <v>101</v>
      </c>
      <c r="M20" s="69" t="s">
        <v>102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4">
        <v>20.0</v>
      </c>
      <c r="B21" s="15">
        <v>9.0</v>
      </c>
      <c r="C21" s="15">
        <v>10.0</v>
      </c>
      <c r="D21" s="15">
        <v>5.5</v>
      </c>
      <c r="E21" s="10"/>
      <c r="F21" s="22" t="s">
        <v>91</v>
      </c>
      <c r="G21" s="23">
        <f>G9/(H3*I3)</f>
        <v>-0.2895610252</v>
      </c>
      <c r="H21" s="10"/>
      <c r="I21" s="10"/>
      <c r="J21" s="10"/>
      <c r="K21" s="67" t="s">
        <v>91</v>
      </c>
      <c r="L21" s="70" t="s">
        <v>103</v>
      </c>
      <c r="M21" s="69" t="s">
        <v>102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4">
        <v>21.0</v>
      </c>
      <c r="B22" s="15">
        <v>8.0</v>
      </c>
      <c r="C22" s="15">
        <v>9.0</v>
      </c>
      <c r="D22" s="15">
        <v>9.0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4">
        <v>22.0</v>
      </c>
      <c r="B23" s="15">
        <v>5.0</v>
      </c>
      <c r="C23" s="15">
        <v>5.0</v>
      </c>
      <c r="D23" s="15">
        <v>5.0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4">
        <v>23.0</v>
      </c>
      <c r="B24" s="15">
        <v>4.0</v>
      </c>
      <c r="C24" s="15">
        <v>3.0</v>
      </c>
      <c r="D24" s="15">
        <v>7.5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4">
        <v>24.0</v>
      </c>
      <c r="B25" s="15">
        <v>9.5</v>
      </c>
      <c r="C25" s="15">
        <v>8.0</v>
      </c>
      <c r="D25" s="15">
        <v>8.5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4">
        <v>25.0</v>
      </c>
      <c r="B26" s="15">
        <v>6.5</v>
      </c>
      <c r="C26" s="15">
        <v>7.0</v>
      </c>
      <c r="D26" s="15">
        <v>4.5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4">
        <v>26.0</v>
      </c>
      <c r="B27" s="15">
        <v>7.0</v>
      </c>
      <c r="C27" s="15">
        <v>7.5</v>
      </c>
      <c r="D27" s="15">
        <v>8.0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4">
        <v>27.0</v>
      </c>
      <c r="B28" s="15">
        <v>5.0</v>
      </c>
      <c r="C28" s="15">
        <v>4.5</v>
      </c>
      <c r="D28" s="15">
        <v>9.0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4">
        <v>28.0</v>
      </c>
      <c r="B29" s="15">
        <v>6.5</v>
      </c>
      <c r="C29" s="15">
        <v>8.0</v>
      </c>
      <c r="D29" s="15">
        <v>5.0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4">
        <v>29.0</v>
      </c>
      <c r="B30" s="15">
        <v>8.5</v>
      </c>
      <c r="C30" s="15">
        <v>6.0</v>
      </c>
      <c r="D30" s="15">
        <v>6.0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4">
        <v>30.0</v>
      </c>
      <c r="B31" s="15">
        <v>9.75</v>
      </c>
      <c r="C31" s="15">
        <v>5.0</v>
      </c>
      <c r="D31" s="15">
        <v>6.5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7.14"/>
    <col customWidth="1" min="2" max="2" width="17.71"/>
    <col customWidth="1" min="3" max="26" width="8.71"/>
  </cols>
  <sheetData>
    <row r="1">
      <c r="A1" s="1" t="s">
        <v>104</v>
      </c>
      <c r="B1" s="71"/>
      <c r="E1" s="3" t="s">
        <v>105</v>
      </c>
      <c r="F1" s="72" t="s">
        <v>106</v>
      </c>
      <c r="G1" s="3" t="s">
        <v>107</v>
      </c>
      <c r="H1" s="3" t="s">
        <v>108</v>
      </c>
    </row>
    <row r="2">
      <c r="A2" s="73" t="s">
        <v>109</v>
      </c>
      <c r="B2" s="74">
        <v>0.065</v>
      </c>
      <c r="E2" s="75">
        <v>0.065</v>
      </c>
      <c r="F2" s="76">
        <v>12.0</v>
      </c>
      <c r="G2" s="2">
        <v>0.0</v>
      </c>
      <c r="H2" s="77">
        <f t="shared" ref="H2:H12" si="1">(FACT($F$2)/(FACT(G2)*FACT($F$2-G2)))*($E$2^G2)*(1-$E$2)^($F$2-G2)</f>
        <v>0.446415567</v>
      </c>
    </row>
    <row r="3">
      <c r="A3" s="73" t="s">
        <v>110</v>
      </c>
      <c r="B3" s="3">
        <v>12.0</v>
      </c>
      <c r="G3" s="2">
        <v>1.0</v>
      </c>
      <c r="H3" s="77">
        <f t="shared" si="1"/>
        <v>0.3724108473</v>
      </c>
    </row>
    <row r="4">
      <c r="A4" s="73" t="s">
        <v>111</v>
      </c>
      <c r="B4" s="3">
        <v>1.0</v>
      </c>
      <c r="G4" s="2">
        <v>2.0</v>
      </c>
      <c r="H4" s="77">
        <f t="shared" si="1"/>
        <v>0.1423923828</v>
      </c>
    </row>
    <row r="5">
      <c r="G5" s="2">
        <v>3.0</v>
      </c>
      <c r="H5" s="77">
        <f t="shared" si="1"/>
        <v>0.03299645234</v>
      </c>
    </row>
    <row r="6">
      <c r="G6" s="2">
        <v>4.0</v>
      </c>
      <c r="H6" s="77">
        <f t="shared" si="1"/>
        <v>0.005161209791</v>
      </c>
    </row>
    <row r="7">
      <c r="A7" s="78" t="s">
        <v>112</v>
      </c>
      <c r="B7" s="79">
        <f>FACT(B3)/(FACT(B4)*FACT(B3-B4))*B2^B4*(1-B2)^(B3-B4)</f>
        <v>0.3724108473</v>
      </c>
      <c r="G7" s="2">
        <v>5.0</v>
      </c>
      <c r="H7" s="77">
        <f t="shared" si="1"/>
        <v>0.0005740810891</v>
      </c>
    </row>
    <row r="8">
      <c r="A8" s="80"/>
      <c r="G8" s="2">
        <v>6.0</v>
      </c>
      <c r="H8" s="77">
        <f t="shared" si="1"/>
        <v>0.00004656094394</v>
      </c>
    </row>
    <row r="9">
      <c r="G9" s="2">
        <v>7.0</v>
      </c>
      <c r="H9" s="77">
        <f t="shared" si="1"/>
        <v>0.000002774448913</v>
      </c>
    </row>
    <row r="10">
      <c r="A10" s="73" t="s">
        <v>113</v>
      </c>
      <c r="B10" s="74">
        <v>0.1423923827895978</v>
      </c>
      <c r="G10" s="2">
        <v>8.0</v>
      </c>
      <c r="H10" s="77">
        <f t="shared" si="1"/>
        <v>0.0000001205475798</v>
      </c>
    </row>
    <row r="11">
      <c r="A11" s="73" t="s">
        <v>114</v>
      </c>
      <c r="B11" s="74">
        <v>0.005161209791124</v>
      </c>
      <c r="G11" s="2">
        <v>9.0</v>
      </c>
      <c r="H11" s="77">
        <f t="shared" si="1"/>
        <v>0.000000003724583571</v>
      </c>
    </row>
    <row r="12">
      <c r="A12" s="73" t="s">
        <v>115</v>
      </c>
      <c r="B12" s="74">
        <v>0.9612187970362887</v>
      </c>
      <c r="G12" s="2">
        <v>10.0</v>
      </c>
      <c r="H12" s="77">
        <f t="shared" si="1"/>
        <v>0</v>
      </c>
    </row>
    <row r="13">
      <c r="G13" s="8"/>
      <c r="H13" s="81"/>
    </row>
    <row r="14">
      <c r="G14" s="8"/>
      <c r="H14" s="81"/>
    </row>
    <row r="15">
      <c r="G15" s="8"/>
      <c r="H15" s="81"/>
    </row>
    <row r="16">
      <c r="G16" s="8"/>
      <c r="H16" s="81"/>
    </row>
    <row r="17">
      <c r="G17" s="8"/>
      <c r="H17" s="81"/>
    </row>
    <row r="18">
      <c r="G18" s="8"/>
      <c r="H18" s="81"/>
    </row>
    <row r="19">
      <c r="G19" s="8"/>
      <c r="H19" s="81"/>
    </row>
    <row r="20">
      <c r="G20" s="8"/>
      <c r="H20" s="81"/>
    </row>
    <row r="21" ht="15.75" customHeight="1">
      <c r="G21" s="8"/>
      <c r="H21" s="81"/>
    </row>
    <row r="22" ht="15.75" customHeight="1">
      <c r="G22" s="8"/>
      <c r="H22" s="8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7.14"/>
    <col customWidth="1" min="2" max="3" width="17.71"/>
    <col customWidth="1" min="4" max="7" width="8.71"/>
    <col customWidth="1" min="8" max="8" width="12.86"/>
    <col customWidth="1" min="9" max="26" width="8.71"/>
  </cols>
  <sheetData>
    <row r="1">
      <c r="A1" s="1" t="s">
        <v>116</v>
      </c>
      <c r="B1" s="71"/>
      <c r="C1" s="1" t="s">
        <v>117</v>
      </c>
      <c r="E1" s="3" t="s">
        <v>105</v>
      </c>
      <c r="F1" s="72" t="s">
        <v>107</v>
      </c>
      <c r="G1" s="3" t="s">
        <v>118</v>
      </c>
      <c r="H1" s="3" t="s">
        <v>119</v>
      </c>
    </row>
    <row r="2">
      <c r="A2" s="73" t="s">
        <v>109</v>
      </c>
      <c r="B2" s="82">
        <v>0.11</v>
      </c>
      <c r="C2" s="83"/>
      <c r="E2" s="84">
        <v>0.4</v>
      </c>
      <c r="F2" s="76">
        <v>2.0</v>
      </c>
      <c r="G2" s="2">
        <v>1.0</v>
      </c>
      <c r="H2" s="85" t="str">
        <f t="shared" ref="H2:H21" si="1">(FACT(G2-1)/(FACT($F$2-1)*FACT((G2-1)-($F$2-1))))*($E$2^$F$2)*(1-$E$2)^(G2-$F$2)</f>
        <v>#NUM!</v>
      </c>
    </row>
    <row r="3">
      <c r="A3" s="73" t="s">
        <v>120</v>
      </c>
      <c r="B3" s="3">
        <v>5.0</v>
      </c>
      <c r="C3" s="3">
        <f t="shared" ref="C3:C4" si="2">+B3-1</f>
        <v>4</v>
      </c>
      <c r="G3" s="2">
        <v>2.0</v>
      </c>
      <c r="H3" s="86">
        <f t="shared" si="1"/>
        <v>0.16</v>
      </c>
    </row>
    <row r="4">
      <c r="A4" s="73" t="s">
        <v>111</v>
      </c>
      <c r="B4" s="3">
        <v>1.0</v>
      </c>
      <c r="C4" s="3">
        <f t="shared" si="2"/>
        <v>0</v>
      </c>
      <c r="G4" s="2">
        <v>3.0</v>
      </c>
      <c r="H4" s="86">
        <f t="shared" si="1"/>
        <v>0.192</v>
      </c>
    </row>
    <row r="5">
      <c r="G5" s="2">
        <v>4.0</v>
      </c>
      <c r="H5" s="86">
        <f t="shared" si="1"/>
        <v>0.1728</v>
      </c>
    </row>
    <row r="6">
      <c r="G6" s="2">
        <v>5.0</v>
      </c>
      <c r="H6" s="86">
        <f t="shared" si="1"/>
        <v>0.13824</v>
      </c>
    </row>
    <row r="7">
      <c r="A7" s="78" t="s">
        <v>121</v>
      </c>
      <c r="B7" s="79">
        <f>(FACT($C$3)/(FACT($C$4)*FACT($C$3-$C$4)))*($B$2^$B$4)*((1-$B$2)^($B$3-$B$4))</f>
        <v>0.0690164651</v>
      </c>
      <c r="G7" s="2">
        <v>6.0</v>
      </c>
      <c r="H7" s="86">
        <f t="shared" si="1"/>
        <v>0.10368</v>
      </c>
    </row>
    <row r="8">
      <c r="A8" s="80"/>
      <c r="G8" s="2">
        <v>7.0</v>
      </c>
      <c r="H8" s="86">
        <f t="shared" si="1"/>
        <v>0.0746496</v>
      </c>
    </row>
    <row r="9">
      <c r="G9" s="2">
        <v>8.0</v>
      </c>
      <c r="H9" s="86">
        <f t="shared" si="1"/>
        <v>0.05225472</v>
      </c>
    </row>
    <row r="10">
      <c r="A10" s="73" t="s">
        <v>122</v>
      </c>
      <c r="B10" s="74">
        <v>0.02119388642854168</v>
      </c>
      <c r="C10" s="87"/>
      <c r="G10" s="2">
        <v>9.0</v>
      </c>
      <c r="H10" s="86">
        <f t="shared" si="1"/>
        <v>0.035831808</v>
      </c>
    </row>
    <row r="11">
      <c r="A11" s="73" t="s">
        <v>123</v>
      </c>
      <c r="B11" s="74">
        <v>0.03139093696500916</v>
      </c>
      <c r="C11" s="87"/>
      <c r="G11" s="2">
        <v>10.0</v>
      </c>
      <c r="H11" s="86">
        <f t="shared" si="1"/>
        <v>0.0241864704</v>
      </c>
    </row>
    <row r="12">
      <c r="A12" s="73" t="s">
        <v>124</v>
      </c>
      <c r="B12" s="74">
        <v>0.06901646510000001</v>
      </c>
      <c r="C12" s="87"/>
      <c r="G12" s="2">
        <v>11.0</v>
      </c>
      <c r="H12" s="86">
        <f t="shared" si="1"/>
        <v>0.0161243136</v>
      </c>
    </row>
    <row r="13">
      <c r="G13" s="2">
        <v>12.0</v>
      </c>
      <c r="H13" s="86">
        <f t="shared" si="1"/>
        <v>0.01064204698</v>
      </c>
    </row>
    <row r="14">
      <c r="G14" s="2">
        <v>13.0</v>
      </c>
      <c r="H14" s="86">
        <f t="shared" si="1"/>
        <v>0.006965703475</v>
      </c>
    </row>
    <row r="15">
      <c r="G15" s="2">
        <v>14.0</v>
      </c>
      <c r="H15" s="86">
        <f t="shared" si="1"/>
        <v>0.004527707259</v>
      </c>
    </row>
    <row r="16">
      <c r="G16" s="2">
        <v>15.0</v>
      </c>
      <c r="H16" s="86">
        <f t="shared" si="1"/>
        <v>0.00292559546</v>
      </c>
    </row>
    <row r="17">
      <c r="G17" s="2">
        <v>16.0</v>
      </c>
      <c r="H17" s="86">
        <f t="shared" si="1"/>
        <v>0.001880739938</v>
      </c>
    </row>
    <row r="18">
      <c r="G18" s="2">
        <v>17.0</v>
      </c>
      <c r="H18" s="86">
        <f t="shared" si="1"/>
        <v>0.001203673561</v>
      </c>
    </row>
    <row r="19">
      <c r="G19" s="2">
        <v>18.0</v>
      </c>
      <c r="H19" s="86">
        <f t="shared" si="1"/>
        <v>0.0007673418948</v>
      </c>
    </row>
    <row r="20">
      <c r="G20" s="2">
        <v>19.0</v>
      </c>
      <c r="H20" s="86">
        <f t="shared" si="1"/>
        <v>0.000487487792</v>
      </c>
    </row>
    <row r="21" ht="15.75" customHeight="1">
      <c r="G21" s="2">
        <v>20.0</v>
      </c>
      <c r="H21" s="86">
        <f t="shared" si="1"/>
        <v>0.0003087422683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7.14"/>
    <col customWidth="1" min="2" max="2" width="17.71"/>
    <col customWidth="1" min="3" max="26" width="8.71"/>
  </cols>
  <sheetData>
    <row r="1">
      <c r="A1" s="1" t="s">
        <v>125</v>
      </c>
      <c r="B1" s="71"/>
      <c r="E1" s="3" t="s">
        <v>107</v>
      </c>
      <c r="F1" s="3" t="s">
        <v>108</v>
      </c>
    </row>
    <row r="2">
      <c r="A2" s="73" t="s">
        <v>126</v>
      </c>
      <c r="B2" s="3">
        <v>2.0</v>
      </c>
      <c r="E2" s="2">
        <v>0.0</v>
      </c>
      <c r="F2" s="84">
        <f t="shared" ref="F2:F12" si="1">(EXP(-$B$2)*($B$2^E2))/FACT(E2)</f>
        <v>0.1353352832</v>
      </c>
    </row>
    <row r="3">
      <c r="A3" s="73" t="s">
        <v>111</v>
      </c>
      <c r="B3" s="3">
        <v>1.0</v>
      </c>
      <c r="E3" s="2">
        <v>1.0</v>
      </c>
      <c r="F3" s="84">
        <f t="shared" si="1"/>
        <v>0.2706705665</v>
      </c>
    </row>
    <row r="4">
      <c r="E4" s="2">
        <v>2.0</v>
      </c>
      <c r="F4" s="84">
        <f t="shared" si="1"/>
        <v>0.2706705665</v>
      </c>
    </row>
    <row r="5">
      <c r="E5" s="2">
        <v>3.0</v>
      </c>
      <c r="F5" s="84">
        <f t="shared" si="1"/>
        <v>0.1804470443</v>
      </c>
    </row>
    <row r="6">
      <c r="A6" s="78" t="s">
        <v>112</v>
      </c>
      <c r="B6" s="88">
        <f>(EXP(-B2)*(B2^(B3)))/FACT(B3)</f>
        <v>0.2706705665</v>
      </c>
      <c r="E6" s="2">
        <v>4.0</v>
      </c>
      <c r="F6" s="84">
        <f t="shared" si="1"/>
        <v>0.09022352216</v>
      </c>
    </row>
    <row r="7">
      <c r="A7" s="80"/>
      <c r="E7" s="2">
        <v>5.0</v>
      </c>
      <c r="F7" s="84">
        <f t="shared" si="1"/>
        <v>0.03608940886</v>
      </c>
    </row>
    <row r="8">
      <c r="E8" s="2">
        <v>6.0</v>
      </c>
      <c r="F8" s="84">
        <f t="shared" si="1"/>
        <v>0.01202980295</v>
      </c>
    </row>
    <row r="9">
      <c r="A9" s="73" t="s">
        <v>127</v>
      </c>
      <c r="B9" s="74">
        <v>0.2706705664732254</v>
      </c>
      <c r="E9" s="2">
        <v>7.0</v>
      </c>
      <c r="F9" s="84">
        <f t="shared" si="1"/>
        <v>0.003437086558</v>
      </c>
    </row>
    <row r="10">
      <c r="A10" s="73" t="s">
        <v>128</v>
      </c>
      <c r="B10" s="74">
        <v>0.1804470443154836</v>
      </c>
      <c r="E10" s="2">
        <v>8.0</v>
      </c>
      <c r="F10" s="84">
        <f t="shared" si="1"/>
        <v>0.0008592716396</v>
      </c>
    </row>
    <row r="11">
      <c r="A11" s="73" t="s">
        <v>129</v>
      </c>
      <c r="B11" s="74">
        <v>0.1353352832366127</v>
      </c>
      <c r="E11" s="2">
        <v>9.0</v>
      </c>
      <c r="F11" s="84">
        <f t="shared" si="1"/>
        <v>0.0001909492532</v>
      </c>
    </row>
    <row r="12">
      <c r="A12" s="73" t="s">
        <v>130</v>
      </c>
      <c r="B12" s="74">
        <v>0.03608940886309672</v>
      </c>
      <c r="E12" s="2">
        <v>10.0</v>
      </c>
      <c r="F12" s="84">
        <f t="shared" si="1"/>
        <v>0.00003818985065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7.14"/>
    <col customWidth="1" min="2" max="3" width="17.71"/>
    <col customWidth="1" min="4" max="5" width="8.71"/>
    <col customWidth="1" min="6" max="7" width="9.14"/>
    <col customWidth="1" min="8" max="26" width="8.71"/>
  </cols>
  <sheetData>
    <row r="1">
      <c r="A1" s="1" t="s">
        <v>131</v>
      </c>
      <c r="B1" s="71"/>
      <c r="F1" s="38" t="s">
        <v>132</v>
      </c>
      <c r="G1" s="89" t="s">
        <v>133</v>
      </c>
    </row>
    <row r="2">
      <c r="A2" s="73" t="s">
        <v>32</v>
      </c>
      <c r="B2" s="74">
        <v>0.028</v>
      </c>
      <c r="F2" s="15">
        <v>-5.0</v>
      </c>
      <c r="G2" s="77">
        <f t="shared" ref="G2:G102" si="1">_xlfn.NORM.S.DIST(F2)</f>
        <v>0.0000002866515719</v>
      </c>
    </row>
    <row r="3">
      <c r="A3" s="73" t="s">
        <v>56</v>
      </c>
      <c r="B3" s="74">
        <v>0.012</v>
      </c>
      <c r="F3" s="15">
        <v>-4.9</v>
      </c>
      <c r="G3" s="77">
        <f t="shared" si="1"/>
        <v>0.0000004791832768</v>
      </c>
    </row>
    <row r="4">
      <c r="A4" s="90"/>
      <c r="B4" s="87"/>
      <c r="F4" s="15">
        <v>-4.8</v>
      </c>
      <c r="G4" s="77">
        <f t="shared" si="1"/>
        <v>0.0000007933281518</v>
      </c>
    </row>
    <row r="5">
      <c r="F5" s="15">
        <v>-4.7</v>
      </c>
      <c r="G5" s="77">
        <f t="shared" si="1"/>
        <v>0.000001300807454</v>
      </c>
    </row>
    <row r="6">
      <c r="A6" s="1" t="s">
        <v>134</v>
      </c>
      <c r="B6" s="1" t="s">
        <v>132</v>
      </c>
      <c r="C6" s="1" t="s">
        <v>132</v>
      </c>
      <c r="F6" s="15">
        <v>-4.6</v>
      </c>
      <c r="G6" s="77">
        <f t="shared" si="1"/>
        <v>0.000002112454703</v>
      </c>
    </row>
    <row r="7">
      <c r="A7" s="91" t="s">
        <v>135</v>
      </c>
      <c r="B7" s="92">
        <f>(4%-B2)/B3</f>
        <v>1</v>
      </c>
      <c r="C7" s="93"/>
      <c r="F7" s="15">
        <v>-4.5</v>
      </c>
      <c r="G7" s="77">
        <f t="shared" si="1"/>
        <v>0.000003397673125</v>
      </c>
    </row>
    <row r="8">
      <c r="A8" s="73" t="s">
        <v>136</v>
      </c>
      <c r="B8" s="89">
        <f>(3%-B2)/B3</f>
        <v>0.1666666667</v>
      </c>
      <c r="C8" s="93"/>
      <c r="F8" s="15">
        <v>-4.4</v>
      </c>
      <c r="G8" s="77">
        <f t="shared" si="1"/>
        <v>0.000005412543908</v>
      </c>
    </row>
    <row r="9">
      <c r="A9" s="73" t="s">
        <v>137</v>
      </c>
      <c r="B9" s="89">
        <f>(0%-B2)/B3</f>
        <v>-2.333333333</v>
      </c>
      <c r="C9" s="93"/>
      <c r="F9" s="15">
        <v>-4.3</v>
      </c>
      <c r="G9" s="77">
        <f t="shared" si="1"/>
        <v>0.000008539905471</v>
      </c>
    </row>
    <row r="10">
      <c r="A10" s="73" t="s">
        <v>138</v>
      </c>
      <c r="B10" s="89">
        <f>(1%-B2)/B3</f>
        <v>-1.5</v>
      </c>
      <c r="C10" s="89">
        <f>(5%-B2)/B3</f>
        <v>1.833333333</v>
      </c>
      <c r="F10" s="15">
        <v>-4.2</v>
      </c>
      <c r="G10" s="77">
        <f t="shared" si="1"/>
        <v>0.00001334574902</v>
      </c>
    </row>
    <row r="11">
      <c r="F11" s="15">
        <v>-4.1</v>
      </c>
      <c r="G11" s="77">
        <f t="shared" si="1"/>
        <v>0.00002065750691</v>
      </c>
    </row>
    <row r="12">
      <c r="F12" s="15">
        <v>-4.0</v>
      </c>
      <c r="G12" s="77">
        <f t="shared" si="1"/>
        <v>0.00003167124183</v>
      </c>
    </row>
    <row r="13">
      <c r="A13" s="94" t="s">
        <v>139</v>
      </c>
      <c r="B13" s="94" t="s">
        <v>140</v>
      </c>
      <c r="C13" s="94" t="s">
        <v>141</v>
      </c>
      <c r="F13" s="15">
        <v>-3.9</v>
      </c>
      <c r="G13" s="77">
        <f t="shared" si="1"/>
        <v>0.00004809634402</v>
      </c>
    </row>
    <row r="14">
      <c r="A14" s="91" t="s">
        <v>142</v>
      </c>
      <c r="B14" s="95">
        <f t="shared" ref="B14:B17" si="2">1-_xlfn.NORM.S.DIST(B7)</f>
        <v>0.1586552539</v>
      </c>
      <c r="C14" s="75">
        <f t="shared" ref="C14:C17" si="3">B14</f>
        <v>0.1586552539</v>
      </c>
      <c r="F14" s="15">
        <v>-3.8</v>
      </c>
      <c r="G14" s="77">
        <f t="shared" si="1"/>
        <v>0.00007234804393</v>
      </c>
    </row>
    <row r="15">
      <c r="A15" s="73" t="s">
        <v>143</v>
      </c>
      <c r="B15" s="95">
        <f t="shared" si="2"/>
        <v>0.4338161674</v>
      </c>
      <c r="C15" s="75">
        <f t="shared" si="3"/>
        <v>0.4338161674</v>
      </c>
      <c r="F15" s="15">
        <v>-3.7</v>
      </c>
      <c r="G15" s="77">
        <f t="shared" si="1"/>
        <v>0.0001077997335</v>
      </c>
    </row>
    <row r="16">
      <c r="A16" s="73" t="s">
        <v>144</v>
      </c>
      <c r="B16" s="95">
        <f t="shared" si="2"/>
        <v>0.9901846714</v>
      </c>
      <c r="C16" s="75">
        <f t="shared" si="3"/>
        <v>0.9901846714</v>
      </c>
      <c r="F16" s="15">
        <v>-3.6</v>
      </c>
      <c r="G16" s="77">
        <f t="shared" si="1"/>
        <v>0.0001591085902</v>
      </c>
    </row>
    <row r="17">
      <c r="A17" s="73" t="s">
        <v>145</v>
      </c>
      <c r="B17" s="95">
        <f t="shared" si="2"/>
        <v>0.9331927987</v>
      </c>
      <c r="C17" s="75">
        <f t="shared" si="3"/>
        <v>0.9331927987</v>
      </c>
      <c r="F17" s="15">
        <v>-3.5</v>
      </c>
      <c r="G17" s="77">
        <f t="shared" si="1"/>
        <v>0.000232629079</v>
      </c>
    </row>
    <row r="18">
      <c r="F18" s="15">
        <v>-3.4</v>
      </c>
      <c r="G18" s="77">
        <f t="shared" si="1"/>
        <v>0.0003369292657</v>
      </c>
    </row>
    <row r="19">
      <c r="F19" s="15">
        <v>-3.3</v>
      </c>
      <c r="G19" s="77">
        <f t="shared" si="1"/>
        <v>0.0004834241424</v>
      </c>
    </row>
    <row r="20">
      <c r="F20" s="15">
        <v>-3.2</v>
      </c>
      <c r="G20" s="77">
        <f t="shared" si="1"/>
        <v>0.0006871379379</v>
      </c>
    </row>
    <row r="21" ht="15.75" customHeight="1">
      <c r="F21" s="15">
        <v>-3.1</v>
      </c>
      <c r="G21" s="77">
        <f t="shared" si="1"/>
        <v>0.0009676032132</v>
      </c>
    </row>
    <row r="22" ht="15.75" customHeight="1">
      <c r="F22" s="15">
        <v>-3.0</v>
      </c>
      <c r="G22" s="77">
        <f t="shared" si="1"/>
        <v>0.001349898032</v>
      </c>
    </row>
    <row r="23" ht="15.75" customHeight="1">
      <c r="F23" s="15">
        <v>-2.9</v>
      </c>
      <c r="G23" s="77">
        <f t="shared" si="1"/>
        <v>0.0018658133</v>
      </c>
    </row>
    <row r="24" ht="15.75" customHeight="1">
      <c r="F24" s="15">
        <v>-2.8</v>
      </c>
      <c r="G24" s="77">
        <f t="shared" si="1"/>
        <v>0.00255513033</v>
      </c>
    </row>
    <row r="25" ht="15.75" customHeight="1">
      <c r="F25" s="15">
        <v>-2.7</v>
      </c>
      <c r="G25" s="77">
        <f t="shared" si="1"/>
        <v>0.003466973803</v>
      </c>
    </row>
    <row r="26" ht="15.75" customHeight="1">
      <c r="F26" s="15">
        <v>-2.6</v>
      </c>
      <c r="G26" s="77">
        <f t="shared" si="1"/>
        <v>0.004661188024</v>
      </c>
    </row>
    <row r="27" ht="15.75" customHeight="1">
      <c r="F27" s="15">
        <v>-2.5</v>
      </c>
      <c r="G27" s="77">
        <f t="shared" si="1"/>
        <v>0.006209665326</v>
      </c>
    </row>
    <row r="28" ht="15.75" customHeight="1">
      <c r="F28" s="15">
        <v>-2.4</v>
      </c>
      <c r="G28" s="77">
        <f t="shared" si="1"/>
        <v>0.008197535925</v>
      </c>
    </row>
    <row r="29" ht="15.75" customHeight="1">
      <c r="F29" s="15">
        <v>-2.3</v>
      </c>
      <c r="G29" s="77">
        <f t="shared" si="1"/>
        <v>0.01072411002</v>
      </c>
    </row>
    <row r="30" ht="15.75" customHeight="1">
      <c r="F30" s="15">
        <v>-2.2</v>
      </c>
      <c r="G30" s="77">
        <f t="shared" si="1"/>
        <v>0.01390344751</v>
      </c>
    </row>
    <row r="31" ht="15.75" customHeight="1">
      <c r="F31" s="15">
        <v>-2.1</v>
      </c>
      <c r="G31" s="77">
        <f t="shared" si="1"/>
        <v>0.01786442056</v>
      </c>
    </row>
    <row r="32" ht="15.75" customHeight="1">
      <c r="F32" s="15">
        <v>-2.0</v>
      </c>
      <c r="G32" s="77">
        <f t="shared" si="1"/>
        <v>0.02275013195</v>
      </c>
    </row>
    <row r="33" ht="15.75" customHeight="1">
      <c r="F33" s="15">
        <v>-1.9</v>
      </c>
      <c r="G33" s="77">
        <f t="shared" si="1"/>
        <v>0.02871655982</v>
      </c>
    </row>
    <row r="34" ht="15.75" customHeight="1">
      <c r="F34" s="15">
        <v>-1.8</v>
      </c>
      <c r="G34" s="77">
        <f t="shared" si="1"/>
        <v>0.03593031911</v>
      </c>
    </row>
    <row r="35" ht="15.75" customHeight="1">
      <c r="F35" s="15">
        <v>-1.7</v>
      </c>
      <c r="G35" s="77">
        <f t="shared" si="1"/>
        <v>0.04456546276</v>
      </c>
    </row>
    <row r="36" ht="15.75" customHeight="1">
      <c r="F36" s="15">
        <v>-1.6</v>
      </c>
      <c r="G36" s="77">
        <f t="shared" si="1"/>
        <v>0.0547992917</v>
      </c>
    </row>
    <row r="37" ht="15.75" customHeight="1">
      <c r="F37" s="15">
        <v>-1.5</v>
      </c>
      <c r="G37" s="77">
        <f t="shared" si="1"/>
        <v>0.06680720127</v>
      </c>
    </row>
    <row r="38" ht="15.75" customHeight="1">
      <c r="F38" s="15">
        <v>-1.4</v>
      </c>
      <c r="G38" s="77">
        <f t="shared" si="1"/>
        <v>0.08075665923</v>
      </c>
    </row>
    <row r="39" ht="15.75" customHeight="1">
      <c r="F39" s="15">
        <v>-1.3</v>
      </c>
      <c r="G39" s="77">
        <f t="shared" si="1"/>
        <v>0.09680048459</v>
      </c>
    </row>
    <row r="40" ht="15.75" customHeight="1">
      <c r="F40" s="15">
        <v>-1.2</v>
      </c>
      <c r="G40" s="77">
        <f t="shared" si="1"/>
        <v>0.1150696702</v>
      </c>
    </row>
    <row r="41" ht="15.75" customHeight="1">
      <c r="F41" s="15">
        <v>-1.1</v>
      </c>
      <c r="G41" s="77">
        <f t="shared" si="1"/>
        <v>0.1356660609</v>
      </c>
    </row>
    <row r="42" ht="15.75" customHeight="1">
      <c r="F42" s="15">
        <v>-1.0</v>
      </c>
      <c r="G42" s="77">
        <f t="shared" si="1"/>
        <v>0.1586552539</v>
      </c>
    </row>
    <row r="43" ht="15.75" customHeight="1">
      <c r="F43" s="15">
        <v>-0.9</v>
      </c>
      <c r="G43" s="77">
        <f t="shared" si="1"/>
        <v>0.1840601253</v>
      </c>
    </row>
    <row r="44" ht="15.75" customHeight="1">
      <c r="F44" s="15">
        <v>-0.8</v>
      </c>
      <c r="G44" s="77">
        <f t="shared" si="1"/>
        <v>0.2118553986</v>
      </c>
    </row>
    <row r="45" ht="15.75" customHeight="1">
      <c r="F45" s="15">
        <v>-0.7</v>
      </c>
      <c r="G45" s="77">
        <f t="shared" si="1"/>
        <v>0.2419636522</v>
      </c>
    </row>
    <row r="46" ht="15.75" customHeight="1">
      <c r="F46" s="15">
        <v>-0.6</v>
      </c>
      <c r="G46" s="77">
        <f t="shared" si="1"/>
        <v>0.2742531178</v>
      </c>
    </row>
    <row r="47" ht="15.75" customHeight="1">
      <c r="F47" s="15">
        <v>-0.5</v>
      </c>
      <c r="G47" s="77">
        <f t="shared" si="1"/>
        <v>0.3085375387</v>
      </c>
    </row>
    <row r="48" ht="15.75" customHeight="1">
      <c r="F48" s="15">
        <v>-0.4</v>
      </c>
      <c r="G48" s="77">
        <f t="shared" si="1"/>
        <v>0.3445782584</v>
      </c>
    </row>
    <row r="49" ht="15.75" customHeight="1">
      <c r="F49" s="15">
        <v>-0.3</v>
      </c>
      <c r="G49" s="77">
        <f t="shared" si="1"/>
        <v>0.3820885778</v>
      </c>
    </row>
    <row r="50" ht="15.75" customHeight="1">
      <c r="F50" s="15">
        <v>-0.2</v>
      </c>
      <c r="G50" s="77">
        <f t="shared" si="1"/>
        <v>0.4207402906</v>
      </c>
    </row>
    <row r="51" ht="15.75" customHeight="1">
      <c r="F51" s="15">
        <v>-0.1</v>
      </c>
      <c r="G51" s="77">
        <f t="shared" si="1"/>
        <v>0.4601721627</v>
      </c>
    </row>
    <row r="52" ht="15.75" customHeight="1">
      <c r="F52" s="15">
        <v>0.0</v>
      </c>
      <c r="G52" s="77">
        <f t="shared" si="1"/>
        <v>0.5</v>
      </c>
    </row>
    <row r="53" ht="15.75" customHeight="1">
      <c r="F53" s="15">
        <v>0.1</v>
      </c>
      <c r="G53" s="77">
        <f t="shared" si="1"/>
        <v>0.5398278373</v>
      </c>
    </row>
    <row r="54" ht="15.75" customHeight="1">
      <c r="F54" s="15">
        <v>0.2</v>
      </c>
      <c r="G54" s="77">
        <f t="shared" si="1"/>
        <v>0.5792597094</v>
      </c>
    </row>
    <row r="55" ht="15.75" customHeight="1">
      <c r="F55" s="15">
        <v>0.3</v>
      </c>
      <c r="G55" s="77">
        <f t="shared" si="1"/>
        <v>0.6179114222</v>
      </c>
    </row>
    <row r="56" ht="15.75" customHeight="1">
      <c r="F56" s="15">
        <v>0.4</v>
      </c>
      <c r="G56" s="77">
        <f t="shared" si="1"/>
        <v>0.6554217416</v>
      </c>
    </row>
    <row r="57" ht="15.75" customHeight="1">
      <c r="F57" s="15">
        <v>0.5</v>
      </c>
      <c r="G57" s="77">
        <f t="shared" si="1"/>
        <v>0.6914624613</v>
      </c>
    </row>
    <row r="58" ht="15.75" customHeight="1">
      <c r="F58" s="15">
        <v>0.6</v>
      </c>
      <c r="G58" s="77">
        <f t="shared" si="1"/>
        <v>0.7257468822</v>
      </c>
    </row>
    <row r="59" ht="15.75" customHeight="1">
      <c r="F59" s="15">
        <v>0.7</v>
      </c>
      <c r="G59" s="77">
        <f t="shared" si="1"/>
        <v>0.7580363478</v>
      </c>
    </row>
    <row r="60" ht="15.75" customHeight="1">
      <c r="F60" s="15">
        <v>0.8</v>
      </c>
      <c r="G60" s="77">
        <f t="shared" si="1"/>
        <v>0.7881446014</v>
      </c>
    </row>
    <row r="61" ht="15.75" customHeight="1">
      <c r="F61" s="15">
        <v>0.9</v>
      </c>
      <c r="G61" s="77">
        <f t="shared" si="1"/>
        <v>0.8159398747</v>
      </c>
    </row>
    <row r="62" ht="15.75" customHeight="1">
      <c r="F62" s="15">
        <v>1.0</v>
      </c>
      <c r="G62" s="77">
        <f t="shared" si="1"/>
        <v>0.8413447461</v>
      </c>
    </row>
    <row r="63" ht="15.75" customHeight="1">
      <c r="F63" s="15">
        <v>1.1</v>
      </c>
      <c r="G63" s="77">
        <f t="shared" si="1"/>
        <v>0.8643339391</v>
      </c>
    </row>
    <row r="64" ht="15.75" customHeight="1">
      <c r="F64" s="15">
        <v>1.2</v>
      </c>
      <c r="G64" s="77">
        <f t="shared" si="1"/>
        <v>0.8849303298</v>
      </c>
    </row>
    <row r="65" ht="15.75" customHeight="1">
      <c r="F65" s="15">
        <v>1.3</v>
      </c>
      <c r="G65" s="77">
        <f t="shared" si="1"/>
        <v>0.9031995154</v>
      </c>
    </row>
    <row r="66" ht="15.75" customHeight="1">
      <c r="F66" s="15">
        <v>1.4</v>
      </c>
      <c r="G66" s="77">
        <f t="shared" si="1"/>
        <v>0.9192433408</v>
      </c>
    </row>
    <row r="67" ht="15.75" customHeight="1">
      <c r="F67" s="15">
        <v>1.5</v>
      </c>
      <c r="G67" s="77">
        <f t="shared" si="1"/>
        <v>0.9331927987</v>
      </c>
    </row>
    <row r="68" ht="15.75" customHeight="1">
      <c r="F68" s="15">
        <v>1.6</v>
      </c>
      <c r="G68" s="77">
        <f t="shared" si="1"/>
        <v>0.9452007083</v>
      </c>
    </row>
    <row r="69" ht="15.75" customHeight="1">
      <c r="F69" s="15">
        <v>1.7</v>
      </c>
      <c r="G69" s="77">
        <f t="shared" si="1"/>
        <v>0.9554345372</v>
      </c>
    </row>
    <row r="70" ht="15.75" customHeight="1">
      <c r="F70" s="15">
        <v>1.8</v>
      </c>
      <c r="G70" s="77">
        <f t="shared" si="1"/>
        <v>0.9640696809</v>
      </c>
    </row>
    <row r="71" ht="15.75" customHeight="1">
      <c r="F71" s="15">
        <v>1.9</v>
      </c>
      <c r="G71" s="77">
        <f t="shared" si="1"/>
        <v>0.9712834402</v>
      </c>
    </row>
    <row r="72" ht="15.75" customHeight="1">
      <c r="F72" s="15">
        <v>2.0</v>
      </c>
      <c r="G72" s="77">
        <f t="shared" si="1"/>
        <v>0.9772498681</v>
      </c>
    </row>
    <row r="73" ht="15.75" customHeight="1">
      <c r="F73" s="15">
        <v>2.1</v>
      </c>
      <c r="G73" s="77">
        <f t="shared" si="1"/>
        <v>0.9821355794</v>
      </c>
    </row>
    <row r="74" ht="15.75" customHeight="1">
      <c r="F74" s="15">
        <v>2.2</v>
      </c>
      <c r="G74" s="77">
        <f t="shared" si="1"/>
        <v>0.9860965525</v>
      </c>
    </row>
    <row r="75" ht="15.75" customHeight="1">
      <c r="F75" s="15">
        <v>2.3</v>
      </c>
      <c r="G75" s="77">
        <f t="shared" si="1"/>
        <v>0.98927589</v>
      </c>
    </row>
    <row r="76" ht="15.75" customHeight="1">
      <c r="F76" s="15">
        <v>2.4</v>
      </c>
      <c r="G76" s="77">
        <f t="shared" si="1"/>
        <v>0.9918024641</v>
      </c>
    </row>
    <row r="77" ht="15.75" customHeight="1">
      <c r="F77" s="15">
        <v>2.5</v>
      </c>
      <c r="G77" s="77">
        <f t="shared" si="1"/>
        <v>0.9937903347</v>
      </c>
    </row>
    <row r="78" ht="15.75" customHeight="1">
      <c r="F78" s="15">
        <v>2.6</v>
      </c>
      <c r="G78" s="77">
        <f t="shared" si="1"/>
        <v>0.995338812</v>
      </c>
    </row>
    <row r="79" ht="15.75" customHeight="1">
      <c r="F79" s="15">
        <v>2.7</v>
      </c>
      <c r="G79" s="77">
        <f t="shared" si="1"/>
        <v>0.9965330262</v>
      </c>
    </row>
    <row r="80" ht="15.75" customHeight="1">
      <c r="F80" s="15">
        <v>2.8</v>
      </c>
      <c r="G80" s="77">
        <f t="shared" si="1"/>
        <v>0.9974448697</v>
      </c>
    </row>
    <row r="81" ht="15.75" customHeight="1">
      <c r="F81" s="15">
        <v>2.9</v>
      </c>
      <c r="G81" s="77">
        <f t="shared" si="1"/>
        <v>0.9981341867</v>
      </c>
    </row>
    <row r="82" ht="15.75" customHeight="1">
      <c r="F82" s="15">
        <v>3.0</v>
      </c>
      <c r="G82" s="77">
        <f t="shared" si="1"/>
        <v>0.998650102</v>
      </c>
    </row>
    <row r="83" ht="15.75" customHeight="1">
      <c r="F83" s="15">
        <v>3.1</v>
      </c>
      <c r="G83" s="77">
        <f t="shared" si="1"/>
        <v>0.9990323968</v>
      </c>
    </row>
    <row r="84" ht="15.75" customHeight="1">
      <c r="F84" s="15">
        <v>3.2</v>
      </c>
      <c r="G84" s="77">
        <f t="shared" si="1"/>
        <v>0.9993128621</v>
      </c>
    </row>
    <row r="85" ht="15.75" customHeight="1">
      <c r="F85" s="15">
        <v>3.3</v>
      </c>
      <c r="G85" s="77">
        <f t="shared" si="1"/>
        <v>0.9995165759</v>
      </c>
    </row>
    <row r="86" ht="15.75" customHeight="1">
      <c r="F86" s="15">
        <v>3.4</v>
      </c>
      <c r="G86" s="77">
        <f t="shared" si="1"/>
        <v>0.9996630707</v>
      </c>
    </row>
    <row r="87" ht="15.75" customHeight="1">
      <c r="F87" s="15">
        <v>3.5</v>
      </c>
      <c r="G87" s="77">
        <f t="shared" si="1"/>
        <v>0.9997673709</v>
      </c>
    </row>
    <row r="88" ht="15.75" customHeight="1">
      <c r="F88" s="15">
        <v>3.6</v>
      </c>
      <c r="G88" s="77">
        <f t="shared" si="1"/>
        <v>0.9998408914</v>
      </c>
    </row>
    <row r="89" ht="15.75" customHeight="1">
      <c r="F89" s="15">
        <v>3.7</v>
      </c>
      <c r="G89" s="77">
        <f t="shared" si="1"/>
        <v>0.9998922003</v>
      </c>
    </row>
    <row r="90" ht="15.75" customHeight="1">
      <c r="F90" s="15">
        <v>3.8</v>
      </c>
      <c r="G90" s="77">
        <f t="shared" si="1"/>
        <v>0.999927652</v>
      </c>
    </row>
    <row r="91" ht="15.75" customHeight="1">
      <c r="F91" s="15">
        <v>3.9</v>
      </c>
      <c r="G91" s="77">
        <f t="shared" si="1"/>
        <v>0.9999519037</v>
      </c>
    </row>
    <row r="92" ht="15.75" customHeight="1">
      <c r="F92" s="15">
        <v>4.0</v>
      </c>
      <c r="G92" s="77">
        <f t="shared" si="1"/>
        <v>0.9999683288</v>
      </c>
    </row>
    <row r="93" ht="15.75" customHeight="1">
      <c r="F93" s="15">
        <v>4.1</v>
      </c>
      <c r="G93" s="77">
        <f t="shared" si="1"/>
        <v>0.9999793425</v>
      </c>
    </row>
    <row r="94" ht="15.75" customHeight="1">
      <c r="F94" s="15">
        <v>4.2</v>
      </c>
      <c r="G94" s="77">
        <f t="shared" si="1"/>
        <v>0.9999866543</v>
      </c>
    </row>
    <row r="95" ht="15.75" customHeight="1">
      <c r="F95" s="15">
        <v>4.3</v>
      </c>
      <c r="G95" s="77">
        <f t="shared" si="1"/>
        <v>0.9999914601</v>
      </c>
    </row>
    <row r="96" ht="15.75" customHeight="1">
      <c r="F96" s="15">
        <v>4.4</v>
      </c>
      <c r="G96" s="77">
        <f t="shared" si="1"/>
        <v>0.9999945875</v>
      </c>
    </row>
    <row r="97" ht="15.75" customHeight="1">
      <c r="F97" s="15">
        <v>4.5</v>
      </c>
      <c r="G97" s="77">
        <f t="shared" si="1"/>
        <v>0.9999966023</v>
      </c>
    </row>
    <row r="98" ht="15.75" customHeight="1">
      <c r="F98" s="15">
        <v>4.6</v>
      </c>
      <c r="G98" s="77">
        <f t="shared" si="1"/>
        <v>0.9999978875</v>
      </c>
    </row>
    <row r="99" ht="15.75" customHeight="1">
      <c r="F99" s="15">
        <v>4.7</v>
      </c>
      <c r="G99" s="77">
        <f t="shared" si="1"/>
        <v>0.9999986992</v>
      </c>
    </row>
    <row r="100" ht="15.75" customHeight="1">
      <c r="F100" s="15">
        <v>4.8</v>
      </c>
      <c r="G100" s="77">
        <f t="shared" si="1"/>
        <v>0.9999992067</v>
      </c>
    </row>
    <row r="101" ht="15.75" customHeight="1">
      <c r="F101" s="15">
        <v>4.9</v>
      </c>
      <c r="G101" s="77">
        <f t="shared" si="1"/>
        <v>0.9999995208</v>
      </c>
    </row>
    <row r="102" ht="15.75" customHeight="1">
      <c r="F102" s="15">
        <v>5.0</v>
      </c>
      <c r="G102" s="77">
        <f t="shared" si="1"/>
        <v>0.9999997133</v>
      </c>
    </row>
    <row r="103" ht="15.75" customHeight="1">
      <c r="F103" s="10"/>
      <c r="G103" s="8"/>
    </row>
    <row r="104" ht="15.75" customHeight="1">
      <c r="F104" s="10"/>
      <c r="G104" s="8"/>
    </row>
    <row r="105" ht="15.75" customHeight="1">
      <c r="F105" s="10"/>
      <c r="G105" s="8"/>
    </row>
    <row r="106" ht="15.75" customHeight="1">
      <c r="F106" s="10"/>
      <c r="G106" s="8"/>
    </row>
    <row r="107" ht="15.75" customHeight="1">
      <c r="F107" s="10"/>
      <c r="G107" s="8"/>
    </row>
    <row r="108" ht="15.75" customHeight="1">
      <c r="F108" s="10"/>
      <c r="G108" s="8"/>
    </row>
    <row r="109" ht="15.75" customHeight="1">
      <c r="F109" s="10"/>
      <c r="G109" s="8"/>
    </row>
    <row r="110" ht="15.75" customHeight="1">
      <c r="F110" s="10"/>
      <c r="G110" s="8"/>
    </row>
    <row r="111" ht="15.75" customHeight="1">
      <c r="F111" s="10"/>
      <c r="G111" s="8"/>
    </row>
    <row r="112" ht="15.75" customHeight="1">
      <c r="F112" s="10"/>
      <c r="G112" s="8"/>
    </row>
    <row r="113" ht="15.75" customHeight="1">
      <c r="F113" s="10"/>
      <c r="G113" s="8"/>
    </row>
    <row r="114" ht="15.75" customHeight="1">
      <c r="F114" s="10"/>
      <c r="G114" s="8"/>
    </row>
    <row r="115" ht="15.75" customHeight="1">
      <c r="F115" s="10"/>
      <c r="G115" s="8"/>
    </row>
    <row r="116" ht="15.75" customHeight="1">
      <c r="F116" s="10"/>
      <c r="G116" s="8"/>
    </row>
    <row r="117" ht="15.75" customHeight="1">
      <c r="F117" s="10"/>
      <c r="G117" s="8"/>
    </row>
    <row r="118" ht="15.75" customHeight="1">
      <c r="F118" s="10"/>
      <c r="G118" s="8"/>
    </row>
    <row r="119" ht="15.75" customHeight="1">
      <c r="F119" s="10"/>
      <c r="G119" s="8"/>
    </row>
    <row r="120" ht="15.75" customHeight="1">
      <c r="F120" s="10"/>
      <c r="G120" s="8"/>
    </row>
    <row r="121" ht="15.75" customHeight="1">
      <c r="F121" s="10"/>
      <c r="G121" s="8"/>
    </row>
    <row r="122" ht="15.75" customHeight="1">
      <c r="F122" s="10"/>
      <c r="G122" s="8"/>
    </row>
    <row r="123" ht="15.75" customHeight="1">
      <c r="F123" s="10"/>
      <c r="G123" s="8"/>
    </row>
    <row r="124" ht="15.75" customHeight="1">
      <c r="F124" s="10"/>
      <c r="G124" s="8"/>
    </row>
    <row r="125" ht="15.75" customHeight="1">
      <c r="F125" s="10"/>
      <c r="G125" s="8"/>
    </row>
    <row r="126" ht="15.75" customHeight="1">
      <c r="F126" s="10"/>
      <c r="G126" s="8"/>
    </row>
    <row r="127" ht="15.75" customHeight="1">
      <c r="F127" s="10"/>
      <c r="G127" s="8"/>
    </row>
    <row r="128" ht="15.75" customHeight="1">
      <c r="F128" s="10"/>
      <c r="G128" s="8"/>
    </row>
    <row r="129" ht="15.75" customHeight="1">
      <c r="F129" s="10"/>
      <c r="G129" s="8"/>
    </row>
    <row r="130" ht="15.75" customHeight="1">
      <c r="F130" s="10"/>
      <c r="G130" s="8"/>
    </row>
    <row r="131" ht="15.75" customHeight="1">
      <c r="F131" s="10"/>
      <c r="G131" s="8"/>
    </row>
    <row r="132" ht="15.75" customHeight="1">
      <c r="F132" s="10"/>
      <c r="G132" s="8"/>
    </row>
    <row r="133" ht="15.75" customHeight="1">
      <c r="F133" s="10"/>
      <c r="G133" s="8"/>
    </row>
    <row r="134" ht="15.75" customHeight="1">
      <c r="F134" s="10"/>
      <c r="G134" s="8"/>
    </row>
    <row r="135" ht="15.75" customHeight="1">
      <c r="F135" s="10"/>
      <c r="G135" s="8"/>
    </row>
    <row r="136" ht="15.75" customHeight="1">
      <c r="F136" s="10"/>
      <c r="G136" s="8"/>
    </row>
    <row r="137" ht="15.75" customHeight="1">
      <c r="F137" s="10"/>
      <c r="G137" s="8"/>
    </row>
    <row r="138" ht="15.75" customHeight="1">
      <c r="F138" s="10"/>
      <c r="G138" s="8"/>
    </row>
    <row r="139" ht="15.75" customHeight="1">
      <c r="F139" s="10"/>
      <c r="G139" s="8"/>
    </row>
    <row r="140" ht="15.75" customHeight="1">
      <c r="F140" s="10"/>
      <c r="G140" s="8"/>
    </row>
    <row r="141" ht="15.75" customHeight="1">
      <c r="F141" s="10"/>
      <c r="G141" s="8"/>
    </row>
    <row r="142" ht="15.75" customHeight="1">
      <c r="F142" s="10"/>
      <c r="G142" s="8"/>
    </row>
    <row r="143" ht="15.75" customHeight="1">
      <c r="F143" s="10"/>
      <c r="G143" s="8"/>
    </row>
    <row r="144" ht="15.75" customHeight="1">
      <c r="F144" s="10"/>
      <c r="G144" s="8"/>
    </row>
    <row r="145" ht="15.75" customHeight="1">
      <c r="F145" s="10"/>
      <c r="G145" s="8"/>
    </row>
    <row r="146" ht="15.75" customHeight="1">
      <c r="F146" s="10"/>
      <c r="G146" s="8"/>
    </row>
    <row r="147" ht="15.75" customHeight="1">
      <c r="F147" s="10"/>
      <c r="G147" s="8"/>
    </row>
    <row r="148" ht="15.75" customHeight="1">
      <c r="F148" s="10"/>
      <c r="G148" s="8"/>
    </row>
    <row r="149" ht="15.75" customHeight="1">
      <c r="F149" s="10"/>
      <c r="G149" s="8"/>
    </row>
    <row r="150" ht="15.75" customHeight="1">
      <c r="F150" s="10"/>
      <c r="G150" s="8"/>
    </row>
    <row r="151" ht="15.75" customHeight="1">
      <c r="F151" s="10"/>
      <c r="G151" s="8"/>
    </row>
    <row r="152" ht="15.75" customHeight="1">
      <c r="F152" s="10"/>
      <c r="G152" s="8"/>
    </row>
    <row r="153" ht="15.75" customHeight="1">
      <c r="F153" s="10"/>
      <c r="G153" s="8"/>
    </row>
    <row r="154" ht="15.75" customHeight="1">
      <c r="F154" s="10"/>
      <c r="G154" s="8"/>
    </row>
    <row r="155" ht="15.75" customHeight="1">
      <c r="F155" s="10"/>
      <c r="G155" s="8"/>
    </row>
    <row r="156" ht="15.75" customHeight="1">
      <c r="F156" s="10"/>
      <c r="G156" s="8"/>
    </row>
    <row r="157" ht="15.75" customHeight="1">
      <c r="F157" s="10"/>
      <c r="G157" s="8"/>
    </row>
    <row r="158" ht="15.75" customHeight="1">
      <c r="F158" s="10"/>
      <c r="G158" s="8"/>
    </row>
    <row r="159" ht="15.75" customHeight="1">
      <c r="F159" s="10"/>
      <c r="G159" s="8"/>
    </row>
    <row r="160" ht="15.75" customHeight="1">
      <c r="F160" s="10"/>
      <c r="G160" s="8"/>
    </row>
    <row r="161" ht="15.75" customHeight="1">
      <c r="F161" s="10"/>
      <c r="G161" s="8"/>
    </row>
    <row r="162" ht="15.75" customHeight="1">
      <c r="F162" s="10"/>
      <c r="G162" s="8"/>
    </row>
    <row r="163" ht="15.75" customHeight="1">
      <c r="F163" s="10"/>
      <c r="G163" s="8"/>
    </row>
    <row r="164" ht="15.75" customHeight="1">
      <c r="F164" s="10"/>
      <c r="G164" s="8"/>
    </row>
    <row r="165" ht="15.75" customHeight="1">
      <c r="F165" s="10"/>
      <c r="G165" s="8"/>
    </row>
    <row r="166" ht="15.75" customHeight="1">
      <c r="F166" s="10"/>
      <c r="G166" s="8"/>
    </row>
    <row r="167" ht="15.75" customHeight="1">
      <c r="F167" s="10"/>
      <c r="G167" s="8"/>
    </row>
    <row r="168" ht="15.75" customHeight="1">
      <c r="F168" s="10"/>
      <c r="G168" s="8"/>
    </row>
    <row r="169" ht="15.75" customHeight="1">
      <c r="F169" s="10"/>
      <c r="G169" s="8"/>
    </row>
    <row r="170" ht="15.75" customHeight="1">
      <c r="F170" s="10"/>
      <c r="G170" s="8"/>
    </row>
    <row r="171" ht="15.75" customHeight="1">
      <c r="F171" s="10"/>
      <c r="G171" s="8"/>
    </row>
    <row r="172" ht="15.75" customHeight="1">
      <c r="F172" s="10"/>
      <c r="G172" s="8"/>
    </row>
    <row r="173" ht="15.75" customHeight="1">
      <c r="F173" s="10"/>
      <c r="G173" s="8"/>
    </row>
    <row r="174" ht="15.75" customHeight="1">
      <c r="F174" s="10"/>
      <c r="G174" s="8"/>
    </row>
    <row r="175" ht="15.75" customHeight="1">
      <c r="F175" s="10"/>
      <c r="G175" s="8"/>
    </row>
    <row r="176" ht="15.75" customHeight="1">
      <c r="F176" s="10"/>
      <c r="G176" s="8"/>
    </row>
    <row r="177" ht="15.75" customHeight="1">
      <c r="F177" s="10"/>
      <c r="G177" s="8"/>
    </row>
    <row r="178" ht="15.75" customHeight="1">
      <c r="F178" s="10"/>
      <c r="G178" s="8"/>
    </row>
    <row r="179" ht="15.75" customHeight="1">
      <c r="F179" s="10"/>
      <c r="G179" s="8"/>
    </row>
    <row r="180" ht="15.75" customHeight="1">
      <c r="F180" s="10"/>
      <c r="G180" s="8"/>
    </row>
    <row r="181" ht="15.75" customHeight="1">
      <c r="F181" s="10"/>
      <c r="G181" s="8"/>
    </row>
    <row r="182" ht="15.75" customHeight="1">
      <c r="F182" s="10"/>
      <c r="G182" s="8"/>
    </row>
    <row r="183" ht="15.75" customHeight="1">
      <c r="F183" s="10"/>
      <c r="G183" s="8"/>
    </row>
    <row r="184" ht="15.75" customHeight="1">
      <c r="F184" s="10"/>
      <c r="G184" s="8"/>
    </row>
    <row r="185" ht="15.75" customHeight="1">
      <c r="F185" s="10"/>
      <c r="G185" s="8"/>
    </row>
    <row r="186" ht="15.75" customHeight="1">
      <c r="F186" s="10"/>
      <c r="G186" s="8"/>
    </row>
    <row r="187" ht="15.75" customHeight="1">
      <c r="F187" s="10"/>
      <c r="G187" s="8"/>
    </row>
    <row r="188" ht="15.75" customHeight="1">
      <c r="F188" s="10"/>
      <c r="G188" s="8"/>
    </row>
    <row r="189" ht="15.75" customHeight="1">
      <c r="F189" s="10"/>
      <c r="G189" s="8"/>
    </row>
    <row r="190" ht="15.75" customHeight="1">
      <c r="F190" s="10"/>
      <c r="G190" s="8"/>
    </row>
    <row r="191" ht="15.75" customHeight="1">
      <c r="F191" s="10"/>
      <c r="G191" s="8"/>
    </row>
    <row r="192" ht="15.75" customHeight="1">
      <c r="F192" s="10"/>
      <c r="G192" s="8"/>
    </row>
    <row r="193" ht="15.75" customHeight="1">
      <c r="F193" s="10"/>
      <c r="G193" s="8"/>
    </row>
    <row r="194" ht="15.75" customHeight="1">
      <c r="F194" s="10"/>
      <c r="G194" s="8"/>
    </row>
    <row r="195" ht="15.75" customHeight="1">
      <c r="F195" s="10"/>
      <c r="G195" s="8"/>
    </row>
    <row r="196" ht="15.75" customHeight="1">
      <c r="F196" s="10"/>
      <c r="G196" s="8"/>
    </row>
    <row r="197" ht="15.75" customHeight="1">
      <c r="F197" s="10"/>
      <c r="G197" s="8"/>
    </row>
    <row r="198" ht="15.75" customHeight="1">
      <c r="F198" s="10"/>
      <c r="G198" s="8"/>
    </row>
    <row r="199" ht="15.75" customHeight="1">
      <c r="F199" s="10"/>
      <c r="G199" s="8"/>
    </row>
    <row r="200" ht="15.75" customHeight="1">
      <c r="F200" s="10"/>
      <c r="G200" s="8"/>
    </row>
    <row r="201" ht="15.75" customHeight="1">
      <c r="F201" s="10"/>
      <c r="G201" s="8"/>
    </row>
    <row r="202" ht="15.75" customHeight="1">
      <c r="F202" s="10"/>
      <c r="G202" s="8"/>
    </row>
    <row r="203" ht="15.75" customHeight="1">
      <c r="F203" s="10"/>
      <c r="G203" s="8"/>
    </row>
    <row r="204" ht="15.75" customHeight="1">
      <c r="F204" s="10"/>
      <c r="G204" s="8"/>
    </row>
    <row r="205" ht="15.75" customHeight="1">
      <c r="F205" s="10"/>
      <c r="G205" s="8"/>
    </row>
    <row r="206" ht="15.75" customHeight="1">
      <c r="F206" s="10"/>
      <c r="G206" s="8"/>
    </row>
    <row r="207" ht="15.75" customHeight="1">
      <c r="F207" s="10"/>
      <c r="G207" s="8"/>
    </row>
    <row r="208" ht="15.75" customHeight="1">
      <c r="F208" s="10"/>
      <c r="G208" s="8"/>
    </row>
    <row r="209" ht="15.75" customHeight="1">
      <c r="F209" s="10"/>
      <c r="G209" s="8"/>
    </row>
    <row r="210" ht="15.75" customHeight="1">
      <c r="F210" s="10"/>
      <c r="G210" s="8"/>
    </row>
    <row r="211" ht="15.75" customHeight="1">
      <c r="F211" s="10"/>
      <c r="G211" s="8"/>
    </row>
    <row r="212" ht="15.75" customHeight="1">
      <c r="F212" s="10"/>
      <c r="G212" s="8"/>
    </row>
    <row r="213" ht="15.75" customHeight="1">
      <c r="F213" s="10"/>
      <c r="G213" s="8"/>
    </row>
    <row r="214" ht="15.75" customHeight="1">
      <c r="F214" s="10"/>
      <c r="G214" s="8"/>
    </row>
    <row r="215" ht="15.75" customHeight="1">
      <c r="F215" s="10"/>
      <c r="G215" s="8"/>
    </row>
    <row r="216" ht="15.75" customHeight="1">
      <c r="F216" s="10"/>
      <c r="G216" s="8"/>
    </row>
    <row r="217" ht="15.75" customHeight="1">
      <c r="F217" s="10"/>
      <c r="G217" s="8"/>
    </row>
    <row r="218" ht="15.75" customHeight="1">
      <c r="F218" s="10"/>
      <c r="G218" s="8"/>
    </row>
    <row r="219" ht="15.75" customHeight="1">
      <c r="F219" s="10"/>
      <c r="G219" s="8"/>
    </row>
    <row r="220" ht="15.75" customHeight="1">
      <c r="F220" s="10"/>
      <c r="G220" s="8"/>
    </row>
    <row r="221" ht="15.75" customHeight="1">
      <c r="F221" s="10"/>
      <c r="G221" s="8"/>
    </row>
    <row r="222" ht="15.75" customHeight="1">
      <c r="F222" s="10"/>
      <c r="G222" s="8"/>
    </row>
    <row r="223" ht="15.75" customHeight="1">
      <c r="F223" s="10"/>
      <c r="G223" s="8"/>
    </row>
    <row r="224" ht="15.75" customHeight="1">
      <c r="F224" s="10"/>
      <c r="G224" s="8"/>
    </row>
    <row r="225" ht="15.75" customHeight="1">
      <c r="F225" s="10"/>
      <c r="G225" s="8"/>
    </row>
    <row r="226" ht="15.75" customHeight="1">
      <c r="F226" s="10"/>
      <c r="G226" s="8"/>
    </row>
    <row r="227" ht="15.75" customHeight="1">
      <c r="F227" s="10"/>
      <c r="G227" s="8"/>
    </row>
    <row r="228" ht="15.75" customHeight="1">
      <c r="F228" s="10"/>
      <c r="G228" s="8"/>
    </row>
    <row r="229" ht="15.75" customHeight="1">
      <c r="F229" s="10"/>
      <c r="G229" s="8"/>
    </row>
    <row r="230" ht="15.75" customHeight="1">
      <c r="F230" s="10"/>
      <c r="G230" s="8"/>
    </row>
    <row r="231" ht="15.75" customHeight="1">
      <c r="F231" s="10"/>
      <c r="G231" s="8"/>
    </row>
    <row r="232" ht="15.75" customHeight="1">
      <c r="F232" s="10"/>
      <c r="G232" s="8"/>
    </row>
    <row r="233" ht="15.75" customHeight="1">
      <c r="F233" s="10"/>
      <c r="G233" s="8"/>
    </row>
    <row r="234" ht="15.75" customHeight="1">
      <c r="F234" s="10"/>
      <c r="G234" s="8"/>
    </row>
    <row r="235" ht="15.75" customHeight="1">
      <c r="F235" s="10"/>
      <c r="G235" s="8"/>
    </row>
    <row r="236" ht="15.75" customHeight="1">
      <c r="F236" s="10"/>
      <c r="G236" s="8"/>
    </row>
    <row r="237" ht="15.75" customHeight="1">
      <c r="F237" s="10"/>
      <c r="G237" s="8"/>
    </row>
    <row r="238" ht="15.75" customHeight="1">
      <c r="F238" s="10"/>
      <c r="G238" s="8"/>
    </row>
    <row r="239" ht="15.75" customHeight="1">
      <c r="F239" s="10"/>
      <c r="G239" s="8"/>
    </row>
    <row r="240" ht="15.75" customHeight="1">
      <c r="F240" s="10"/>
      <c r="G240" s="8"/>
    </row>
    <row r="241" ht="15.75" customHeight="1">
      <c r="F241" s="10"/>
      <c r="G241" s="8"/>
    </row>
    <row r="242" ht="15.75" customHeight="1">
      <c r="F242" s="10"/>
      <c r="G242" s="8"/>
    </row>
    <row r="243" ht="15.75" customHeight="1">
      <c r="F243" s="10"/>
      <c r="G243" s="8"/>
    </row>
    <row r="244" ht="15.75" customHeight="1">
      <c r="F244" s="10"/>
      <c r="G244" s="8"/>
    </row>
    <row r="245" ht="15.75" customHeight="1">
      <c r="F245" s="10"/>
      <c r="G245" s="8"/>
    </row>
    <row r="246" ht="15.75" customHeight="1">
      <c r="F246" s="10"/>
      <c r="G246" s="8"/>
    </row>
    <row r="247" ht="15.75" customHeight="1">
      <c r="F247" s="10"/>
      <c r="G247" s="8"/>
    </row>
    <row r="248" ht="15.75" customHeight="1">
      <c r="F248" s="10"/>
      <c r="G248" s="8"/>
    </row>
    <row r="249" ht="15.75" customHeight="1">
      <c r="F249" s="10"/>
      <c r="G249" s="8"/>
    </row>
    <row r="250" ht="15.75" customHeight="1">
      <c r="F250" s="10"/>
      <c r="G250" s="8"/>
    </row>
    <row r="251" ht="15.75" customHeight="1">
      <c r="F251" s="10"/>
      <c r="G251" s="8"/>
    </row>
    <row r="252" ht="15.75" customHeight="1">
      <c r="F252" s="10"/>
      <c r="G252" s="8"/>
    </row>
    <row r="253" ht="15.75" customHeight="1">
      <c r="F253" s="10"/>
      <c r="G253" s="8"/>
    </row>
    <row r="254" ht="15.75" customHeight="1">
      <c r="F254" s="10"/>
      <c r="G254" s="8"/>
    </row>
    <row r="255" ht="15.75" customHeight="1">
      <c r="F255" s="10"/>
      <c r="G255" s="8"/>
    </row>
    <row r="256" ht="15.75" customHeight="1">
      <c r="F256" s="10"/>
      <c r="G256" s="8"/>
    </row>
    <row r="257" ht="15.75" customHeight="1">
      <c r="F257" s="10"/>
      <c r="G257" s="8"/>
    </row>
    <row r="258" ht="15.75" customHeight="1">
      <c r="F258" s="10"/>
      <c r="G258" s="8"/>
    </row>
    <row r="259" ht="15.75" customHeight="1">
      <c r="F259" s="10"/>
      <c r="G259" s="8"/>
    </row>
    <row r="260" ht="15.75" customHeight="1">
      <c r="F260" s="10"/>
      <c r="G260" s="8"/>
    </row>
    <row r="261" ht="15.75" customHeight="1">
      <c r="F261" s="10"/>
      <c r="G261" s="8"/>
    </row>
    <row r="262" ht="15.75" customHeight="1">
      <c r="F262" s="10"/>
      <c r="G262" s="8"/>
    </row>
    <row r="263" ht="15.75" customHeight="1">
      <c r="F263" s="10"/>
      <c r="G263" s="8"/>
    </row>
    <row r="264" ht="15.75" customHeight="1">
      <c r="F264" s="10"/>
      <c r="G264" s="8"/>
    </row>
    <row r="265" ht="15.75" customHeight="1">
      <c r="F265" s="10"/>
      <c r="G265" s="8"/>
    </row>
    <row r="266" ht="15.75" customHeight="1">
      <c r="F266" s="10"/>
      <c r="G266" s="8"/>
    </row>
    <row r="267" ht="15.75" customHeight="1">
      <c r="F267" s="10"/>
      <c r="G267" s="8"/>
    </row>
    <row r="268" ht="15.75" customHeight="1">
      <c r="F268" s="10"/>
      <c r="G268" s="8"/>
    </row>
    <row r="269" ht="15.75" customHeight="1">
      <c r="F269" s="10"/>
      <c r="G269" s="8"/>
    </row>
    <row r="270" ht="15.75" customHeight="1">
      <c r="F270" s="10"/>
      <c r="G270" s="8"/>
    </row>
    <row r="271" ht="15.75" customHeight="1">
      <c r="F271" s="10"/>
      <c r="G271" s="8"/>
    </row>
    <row r="272" ht="15.75" customHeight="1">
      <c r="F272" s="10"/>
      <c r="G272" s="8"/>
    </row>
    <row r="273" ht="15.75" customHeight="1">
      <c r="F273" s="10"/>
      <c r="G273" s="8"/>
    </row>
    <row r="274" ht="15.75" customHeight="1">
      <c r="F274" s="10"/>
      <c r="G274" s="8"/>
    </row>
    <row r="275" ht="15.75" customHeight="1">
      <c r="F275" s="10"/>
      <c r="G275" s="8"/>
    </row>
    <row r="276" ht="15.75" customHeight="1">
      <c r="F276" s="10"/>
      <c r="G276" s="8"/>
    </row>
    <row r="277" ht="15.75" customHeight="1">
      <c r="F277" s="10"/>
      <c r="G277" s="8"/>
    </row>
    <row r="278" ht="15.75" customHeight="1">
      <c r="F278" s="10"/>
      <c r="G278" s="8"/>
    </row>
    <row r="279" ht="15.75" customHeight="1">
      <c r="F279" s="10"/>
      <c r="G279" s="8"/>
    </row>
    <row r="280" ht="15.75" customHeight="1">
      <c r="F280" s="10"/>
      <c r="G280" s="8"/>
    </row>
    <row r="281" ht="15.75" customHeight="1">
      <c r="F281" s="10"/>
      <c r="G281" s="8"/>
    </row>
    <row r="282" ht="15.75" customHeight="1">
      <c r="F282" s="10"/>
      <c r="G282" s="8"/>
    </row>
    <row r="283" ht="15.75" customHeight="1">
      <c r="F283" s="10"/>
      <c r="G283" s="8"/>
    </row>
    <row r="284" ht="15.75" customHeight="1">
      <c r="F284" s="10"/>
      <c r="G284" s="8"/>
    </row>
    <row r="285" ht="15.75" customHeight="1">
      <c r="F285" s="10"/>
      <c r="G285" s="8"/>
    </row>
    <row r="286" ht="15.75" customHeight="1">
      <c r="F286" s="10"/>
      <c r="G286" s="8"/>
    </row>
    <row r="287" ht="15.75" customHeight="1">
      <c r="F287" s="10"/>
      <c r="G287" s="8"/>
    </row>
    <row r="288" ht="15.75" customHeight="1">
      <c r="F288" s="10"/>
      <c r="G288" s="8"/>
    </row>
    <row r="289" ht="15.75" customHeight="1">
      <c r="F289" s="10"/>
      <c r="G289" s="8"/>
    </row>
    <row r="290" ht="15.75" customHeight="1">
      <c r="F290" s="10"/>
      <c r="G290" s="8"/>
    </row>
    <row r="291" ht="15.75" customHeight="1">
      <c r="F291" s="10"/>
      <c r="G291" s="8"/>
    </row>
    <row r="292" ht="15.75" customHeight="1">
      <c r="F292" s="10"/>
      <c r="G292" s="8"/>
    </row>
    <row r="293" ht="15.75" customHeight="1">
      <c r="F293" s="10"/>
      <c r="G293" s="8"/>
    </row>
    <row r="294" ht="15.75" customHeight="1">
      <c r="F294" s="10"/>
      <c r="G294" s="8"/>
    </row>
    <row r="295" ht="15.75" customHeight="1">
      <c r="F295" s="10"/>
      <c r="G295" s="8"/>
    </row>
    <row r="296" ht="15.75" customHeight="1">
      <c r="F296" s="10"/>
      <c r="G296" s="8"/>
    </row>
    <row r="297" ht="15.75" customHeight="1">
      <c r="F297" s="10"/>
      <c r="G297" s="8"/>
    </row>
    <row r="298" ht="15.75" customHeight="1">
      <c r="F298" s="10"/>
      <c r="G298" s="8"/>
    </row>
    <row r="299" ht="15.75" customHeight="1">
      <c r="F299" s="10"/>
      <c r="G299" s="8"/>
    </row>
    <row r="300" ht="15.75" customHeight="1">
      <c r="F300" s="10"/>
      <c r="G300" s="8"/>
    </row>
    <row r="301" ht="15.75" customHeight="1">
      <c r="F301" s="10"/>
      <c r="G301" s="8"/>
    </row>
    <row r="302" ht="15.75" customHeight="1">
      <c r="F302" s="10"/>
      <c r="G302" s="8"/>
    </row>
    <row r="303" ht="15.75" customHeight="1">
      <c r="F303" s="10"/>
      <c r="G303" s="8"/>
    </row>
    <row r="304" ht="15.75" customHeight="1">
      <c r="F304" s="10"/>
      <c r="G304" s="8"/>
    </row>
    <row r="305" ht="15.75" customHeight="1">
      <c r="F305" s="10"/>
      <c r="G305" s="8"/>
    </row>
    <row r="306" ht="15.75" customHeight="1">
      <c r="F306" s="10"/>
      <c r="G306" s="8"/>
    </row>
    <row r="307" ht="15.75" customHeight="1">
      <c r="F307" s="10"/>
      <c r="G307" s="8"/>
    </row>
    <row r="308" ht="15.75" customHeight="1">
      <c r="F308" s="10"/>
      <c r="G308" s="8"/>
    </row>
    <row r="309" ht="15.75" customHeight="1">
      <c r="F309" s="10"/>
      <c r="G309" s="8"/>
    </row>
    <row r="310" ht="15.75" customHeight="1">
      <c r="F310" s="10"/>
      <c r="G310" s="8"/>
    </row>
    <row r="311" ht="15.75" customHeight="1">
      <c r="F311" s="10"/>
      <c r="G311" s="8"/>
    </row>
    <row r="312" ht="15.75" customHeight="1">
      <c r="F312" s="10"/>
      <c r="G312" s="8"/>
    </row>
    <row r="313" ht="15.75" customHeight="1">
      <c r="F313" s="10"/>
      <c r="G313" s="8"/>
    </row>
    <row r="314" ht="15.75" customHeight="1">
      <c r="F314" s="10"/>
      <c r="G314" s="8"/>
    </row>
    <row r="315" ht="15.75" customHeight="1">
      <c r="F315" s="10"/>
      <c r="G315" s="8"/>
    </row>
    <row r="316" ht="15.75" customHeight="1">
      <c r="F316" s="10"/>
      <c r="G316" s="8"/>
    </row>
    <row r="317" ht="15.75" customHeight="1">
      <c r="F317" s="10"/>
      <c r="G317" s="8"/>
    </row>
    <row r="318" ht="15.75" customHeight="1">
      <c r="F318" s="10"/>
      <c r="G318" s="8"/>
    </row>
    <row r="319" ht="15.75" customHeight="1">
      <c r="F319" s="10"/>
      <c r="G319" s="8"/>
    </row>
    <row r="320" ht="15.75" customHeight="1">
      <c r="F320" s="10"/>
      <c r="G320" s="8"/>
    </row>
    <row r="321" ht="15.75" customHeight="1">
      <c r="F321" s="10"/>
      <c r="G321" s="8"/>
    </row>
    <row r="322" ht="15.75" customHeight="1">
      <c r="F322" s="10"/>
      <c r="G322" s="8"/>
    </row>
    <row r="323" ht="15.75" customHeight="1">
      <c r="F323" s="10"/>
      <c r="G323" s="8"/>
    </row>
    <row r="324" ht="15.75" customHeight="1">
      <c r="F324" s="10"/>
      <c r="G324" s="8"/>
    </row>
    <row r="325" ht="15.75" customHeight="1">
      <c r="F325" s="10"/>
      <c r="G325" s="8"/>
    </row>
    <row r="326" ht="15.75" customHeight="1">
      <c r="F326" s="10"/>
      <c r="G326" s="8"/>
    </row>
    <row r="327" ht="15.75" customHeight="1">
      <c r="F327" s="10"/>
      <c r="G327" s="8"/>
    </row>
    <row r="328" ht="15.75" customHeight="1">
      <c r="F328" s="10"/>
      <c r="G328" s="8"/>
    </row>
    <row r="329" ht="15.75" customHeight="1">
      <c r="F329" s="10"/>
      <c r="G329" s="8"/>
    </row>
    <row r="330" ht="15.75" customHeight="1">
      <c r="F330" s="10"/>
      <c r="G330" s="8"/>
    </row>
    <row r="331" ht="15.75" customHeight="1">
      <c r="F331" s="10"/>
      <c r="G331" s="8"/>
    </row>
    <row r="332" ht="15.75" customHeight="1">
      <c r="F332" s="10"/>
      <c r="G332" s="8"/>
    </row>
    <row r="333" ht="15.75" customHeight="1">
      <c r="F333" s="10"/>
      <c r="G333" s="8"/>
    </row>
    <row r="334" ht="15.75" customHeight="1">
      <c r="F334" s="10"/>
      <c r="G334" s="8"/>
    </row>
    <row r="335" ht="15.75" customHeight="1">
      <c r="F335" s="10"/>
      <c r="G335" s="8"/>
    </row>
    <row r="336" ht="15.75" customHeight="1">
      <c r="F336" s="10"/>
      <c r="G336" s="8"/>
    </row>
    <row r="337" ht="15.75" customHeight="1">
      <c r="F337" s="10"/>
      <c r="G337" s="8"/>
    </row>
    <row r="338" ht="15.75" customHeight="1">
      <c r="F338" s="10"/>
      <c r="G338" s="8"/>
    </row>
    <row r="339" ht="15.75" customHeight="1">
      <c r="F339" s="10"/>
      <c r="G339" s="8"/>
    </row>
    <row r="340" ht="15.75" customHeight="1">
      <c r="F340" s="10"/>
      <c r="G340" s="8"/>
    </row>
    <row r="341" ht="15.75" customHeight="1">
      <c r="F341" s="10"/>
      <c r="G341" s="8"/>
    </row>
    <row r="342" ht="15.75" customHeight="1">
      <c r="F342" s="10"/>
      <c r="G342" s="8"/>
    </row>
    <row r="343" ht="15.75" customHeight="1">
      <c r="F343" s="10"/>
      <c r="G343" s="8"/>
    </row>
    <row r="344" ht="15.75" customHeight="1">
      <c r="F344" s="10"/>
      <c r="G344" s="8"/>
    </row>
    <row r="345" ht="15.75" customHeight="1">
      <c r="F345" s="10"/>
      <c r="G345" s="8"/>
    </row>
    <row r="346" ht="15.75" customHeight="1">
      <c r="F346" s="10"/>
      <c r="G346" s="8"/>
    </row>
    <row r="347" ht="15.75" customHeight="1">
      <c r="F347" s="10"/>
      <c r="G347" s="8"/>
    </row>
    <row r="348" ht="15.75" customHeight="1">
      <c r="F348" s="10"/>
      <c r="G348" s="8"/>
    </row>
    <row r="349" ht="15.75" customHeight="1">
      <c r="F349" s="10"/>
      <c r="G349" s="8"/>
    </row>
    <row r="350" ht="15.75" customHeight="1">
      <c r="F350" s="10"/>
      <c r="G350" s="8"/>
    </row>
    <row r="351" ht="15.75" customHeight="1">
      <c r="F351" s="10"/>
      <c r="G351" s="8"/>
    </row>
    <row r="352" ht="15.75" customHeight="1">
      <c r="F352" s="10"/>
      <c r="G352" s="8"/>
    </row>
    <row r="353" ht="15.75" customHeight="1">
      <c r="F353" s="10"/>
      <c r="G353" s="8"/>
    </row>
    <row r="354" ht="15.75" customHeight="1">
      <c r="F354" s="10"/>
      <c r="G354" s="8"/>
    </row>
    <row r="355" ht="15.75" customHeight="1">
      <c r="F355" s="10"/>
      <c r="G355" s="8"/>
    </row>
    <row r="356" ht="15.75" customHeight="1">
      <c r="F356" s="10"/>
      <c r="G356" s="8"/>
    </row>
    <row r="357" ht="15.75" customHeight="1">
      <c r="F357" s="10"/>
      <c r="G357" s="8"/>
    </row>
    <row r="358" ht="15.75" customHeight="1">
      <c r="F358" s="10"/>
      <c r="G358" s="8"/>
    </row>
    <row r="359" ht="15.75" customHeight="1">
      <c r="F359" s="10"/>
      <c r="G359" s="8"/>
    </row>
    <row r="360" ht="15.75" customHeight="1">
      <c r="F360" s="10"/>
      <c r="G360" s="8"/>
    </row>
    <row r="361" ht="15.75" customHeight="1">
      <c r="F361" s="10"/>
      <c r="G361" s="8"/>
    </row>
    <row r="362" ht="15.75" customHeight="1">
      <c r="F362" s="10"/>
      <c r="G362" s="8"/>
    </row>
    <row r="363" ht="15.75" customHeight="1">
      <c r="F363" s="10"/>
      <c r="G363" s="8"/>
    </row>
    <row r="364" ht="15.75" customHeight="1">
      <c r="F364" s="10"/>
      <c r="G364" s="8"/>
    </row>
    <row r="365" ht="15.75" customHeight="1">
      <c r="F365" s="10"/>
      <c r="G365" s="8"/>
    </row>
    <row r="366" ht="15.75" customHeight="1">
      <c r="F366" s="10"/>
      <c r="G366" s="8"/>
    </row>
    <row r="367" ht="15.75" customHeight="1">
      <c r="F367" s="10"/>
      <c r="G367" s="8"/>
    </row>
    <row r="368" ht="15.75" customHeight="1">
      <c r="F368" s="10"/>
      <c r="G368" s="8"/>
    </row>
    <row r="369" ht="15.75" customHeight="1">
      <c r="F369" s="10"/>
      <c r="G369" s="8"/>
    </row>
    <row r="370" ht="15.75" customHeight="1">
      <c r="F370" s="10"/>
      <c r="G370" s="8"/>
    </row>
    <row r="371" ht="15.75" customHeight="1">
      <c r="F371" s="10"/>
      <c r="G371" s="8"/>
    </row>
    <row r="372" ht="15.75" customHeight="1">
      <c r="F372" s="10"/>
      <c r="G372" s="8"/>
    </row>
    <row r="373" ht="15.75" customHeight="1">
      <c r="F373" s="10"/>
      <c r="G373" s="8"/>
    </row>
    <row r="374" ht="15.75" customHeight="1">
      <c r="F374" s="10"/>
      <c r="G374" s="8"/>
    </row>
    <row r="375" ht="15.75" customHeight="1">
      <c r="F375" s="10"/>
      <c r="G375" s="8"/>
    </row>
    <row r="376" ht="15.75" customHeight="1">
      <c r="F376" s="10"/>
      <c r="G376" s="8"/>
    </row>
    <row r="377" ht="15.75" customHeight="1">
      <c r="F377" s="10"/>
      <c r="G377" s="8"/>
    </row>
    <row r="378" ht="15.75" customHeight="1">
      <c r="F378" s="10"/>
      <c r="G378" s="8"/>
    </row>
    <row r="379" ht="15.75" customHeight="1">
      <c r="F379" s="10"/>
      <c r="G379" s="8"/>
    </row>
    <row r="380" ht="15.75" customHeight="1">
      <c r="F380" s="10"/>
      <c r="G380" s="8"/>
    </row>
    <row r="381" ht="15.75" customHeight="1">
      <c r="F381" s="10"/>
      <c r="G381" s="8"/>
    </row>
    <row r="382" ht="15.75" customHeight="1">
      <c r="F382" s="10"/>
      <c r="G382" s="8"/>
    </row>
    <row r="383" ht="15.75" customHeight="1">
      <c r="F383" s="10"/>
      <c r="G383" s="8"/>
    </row>
    <row r="384" ht="15.75" customHeight="1">
      <c r="F384" s="10"/>
      <c r="G384" s="8"/>
    </row>
    <row r="385" ht="15.75" customHeight="1">
      <c r="F385" s="10"/>
      <c r="G385" s="8"/>
    </row>
    <row r="386" ht="15.75" customHeight="1">
      <c r="F386" s="10"/>
      <c r="G386" s="8"/>
    </row>
    <row r="387" ht="15.75" customHeight="1">
      <c r="F387" s="10"/>
      <c r="G387" s="8"/>
    </row>
    <row r="388" ht="15.75" customHeight="1">
      <c r="F388" s="10"/>
      <c r="G388" s="8"/>
    </row>
    <row r="389" ht="15.75" customHeight="1">
      <c r="F389" s="10"/>
      <c r="G389" s="8"/>
    </row>
    <row r="390" ht="15.75" customHeight="1">
      <c r="F390" s="10"/>
      <c r="G390" s="8"/>
    </row>
    <row r="391" ht="15.75" customHeight="1">
      <c r="F391" s="10"/>
      <c r="G391" s="8"/>
    </row>
    <row r="392" ht="15.75" customHeight="1">
      <c r="F392" s="10"/>
      <c r="G392" s="8"/>
    </row>
    <row r="393" ht="15.75" customHeight="1">
      <c r="F393" s="10"/>
      <c r="G393" s="8"/>
    </row>
    <row r="394" ht="15.75" customHeight="1">
      <c r="F394" s="10"/>
      <c r="G394" s="8"/>
    </row>
    <row r="395" ht="15.75" customHeight="1">
      <c r="F395" s="10"/>
      <c r="G395" s="8"/>
    </row>
    <row r="396" ht="15.75" customHeight="1">
      <c r="F396" s="10"/>
      <c r="G396" s="8"/>
    </row>
    <row r="397" ht="15.75" customHeight="1">
      <c r="F397" s="10"/>
      <c r="G397" s="8"/>
    </row>
    <row r="398" ht="15.75" customHeight="1">
      <c r="F398" s="10"/>
      <c r="G398" s="8"/>
    </row>
    <row r="399" ht="15.75" customHeight="1">
      <c r="F399" s="10"/>
      <c r="G399" s="8"/>
    </row>
    <row r="400" ht="15.75" customHeight="1">
      <c r="F400" s="10"/>
      <c r="G400" s="8"/>
    </row>
    <row r="401" ht="15.75" customHeight="1">
      <c r="F401" s="10"/>
      <c r="G401" s="8"/>
    </row>
    <row r="402" ht="15.75" customHeight="1">
      <c r="F402" s="10"/>
      <c r="G402" s="8"/>
    </row>
    <row r="403" ht="15.75" customHeight="1">
      <c r="F403" s="10"/>
      <c r="G403" s="8"/>
    </row>
    <row r="404" ht="15.75" customHeight="1">
      <c r="F404" s="10"/>
      <c r="G404" s="8"/>
    </row>
    <row r="405" ht="15.75" customHeight="1">
      <c r="F405" s="10"/>
      <c r="G405" s="8"/>
    </row>
    <row r="406" ht="15.75" customHeight="1">
      <c r="F406" s="10"/>
      <c r="G406" s="8"/>
    </row>
    <row r="407" ht="15.75" customHeight="1">
      <c r="F407" s="10"/>
      <c r="G407" s="8"/>
    </row>
    <row r="408" ht="15.75" customHeight="1">
      <c r="F408" s="10"/>
      <c r="G408" s="8"/>
    </row>
    <row r="409" ht="15.75" customHeight="1">
      <c r="F409" s="10"/>
      <c r="G409" s="8"/>
    </row>
    <row r="410" ht="15.75" customHeight="1">
      <c r="F410" s="10"/>
      <c r="G410" s="8"/>
    </row>
    <row r="411" ht="15.75" customHeight="1">
      <c r="F411" s="10"/>
      <c r="G411" s="8"/>
    </row>
    <row r="412" ht="15.75" customHeight="1">
      <c r="F412" s="10"/>
      <c r="G412" s="8"/>
    </row>
    <row r="413" ht="15.75" customHeight="1">
      <c r="F413" s="10"/>
      <c r="G413" s="8"/>
    </row>
    <row r="414" ht="15.75" customHeight="1">
      <c r="F414" s="10"/>
      <c r="G414" s="8"/>
    </row>
    <row r="415" ht="15.75" customHeight="1">
      <c r="F415" s="10"/>
      <c r="G415" s="8"/>
    </row>
    <row r="416" ht="15.75" customHeight="1">
      <c r="F416" s="10"/>
      <c r="G416" s="8"/>
    </row>
    <row r="417" ht="15.75" customHeight="1">
      <c r="F417" s="10"/>
      <c r="G417" s="8"/>
    </row>
    <row r="418" ht="15.75" customHeight="1">
      <c r="F418" s="10"/>
      <c r="G418" s="8"/>
    </row>
    <row r="419" ht="15.75" customHeight="1">
      <c r="F419" s="10"/>
      <c r="G419" s="8"/>
    </row>
    <row r="420" ht="15.75" customHeight="1">
      <c r="F420" s="10"/>
      <c r="G420" s="8"/>
    </row>
    <row r="421" ht="15.75" customHeight="1">
      <c r="F421" s="10"/>
      <c r="G421" s="8"/>
    </row>
    <row r="422" ht="15.75" customHeight="1">
      <c r="F422" s="10"/>
      <c r="G422" s="8"/>
    </row>
    <row r="423" ht="15.75" customHeight="1">
      <c r="F423" s="10"/>
      <c r="G423" s="8"/>
    </row>
    <row r="424" ht="15.75" customHeight="1">
      <c r="F424" s="10"/>
      <c r="G424" s="8"/>
    </row>
    <row r="425" ht="15.75" customHeight="1">
      <c r="F425" s="10"/>
      <c r="G425" s="8"/>
    </row>
    <row r="426" ht="15.75" customHeight="1">
      <c r="F426" s="10"/>
      <c r="G426" s="8"/>
    </row>
    <row r="427" ht="15.75" customHeight="1">
      <c r="F427" s="10"/>
      <c r="G427" s="8"/>
    </row>
    <row r="428" ht="15.75" customHeight="1">
      <c r="F428" s="10"/>
      <c r="G428" s="8"/>
    </row>
    <row r="429" ht="15.75" customHeight="1">
      <c r="F429" s="10"/>
      <c r="G429" s="8"/>
    </row>
    <row r="430" ht="15.75" customHeight="1">
      <c r="F430" s="10"/>
      <c r="G430" s="8"/>
    </row>
    <row r="431" ht="15.75" customHeight="1">
      <c r="F431" s="10"/>
      <c r="G431" s="8"/>
    </row>
    <row r="432" ht="15.75" customHeight="1">
      <c r="F432" s="10"/>
      <c r="G432" s="8"/>
    </row>
    <row r="433" ht="15.75" customHeight="1">
      <c r="F433" s="10"/>
      <c r="G433" s="8"/>
    </row>
    <row r="434" ht="15.75" customHeight="1">
      <c r="F434" s="10"/>
      <c r="G434" s="8"/>
    </row>
    <row r="435" ht="15.75" customHeight="1">
      <c r="F435" s="10"/>
      <c r="G435" s="8"/>
    </row>
    <row r="436" ht="15.75" customHeight="1">
      <c r="F436" s="10"/>
      <c r="G436" s="8"/>
    </row>
    <row r="437" ht="15.75" customHeight="1">
      <c r="F437" s="10"/>
      <c r="G437" s="8"/>
    </row>
    <row r="438" ht="15.75" customHeight="1">
      <c r="F438" s="10"/>
      <c r="G438" s="8"/>
    </row>
    <row r="439" ht="15.75" customHeight="1">
      <c r="F439" s="10"/>
      <c r="G439" s="8"/>
    </row>
    <row r="440" ht="15.75" customHeight="1">
      <c r="F440" s="10"/>
      <c r="G440" s="8"/>
    </row>
    <row r="441" ht="15.75" customHeight="1">
      <c r="F441" s="10"/>
      <c r="G441" s="8"/>
    </row>
    <row r="442" ht="15.75" customHeight="1">
      <c r="F442" s="10"/>
      <c r="G442" s="8"/>
    </row>
    <row r="443" ht="15.75" customHeight="1">
      <c r="F443" s="10"/>
      <c r="G443" s="8"/>
    </row>
    <row r="444" ht="15.75" customHeight="1">
      <c r="F444" s="10"/>
      <c r="G444" s="8"/>
    </row>
    <row r="445" ht="15.75" customHeight="1">
      <c r="F445" s="10"/>
      <c r="G445" s="8"/>
    </row>
    <row r="446" ht="15.75" customHeight="1">
      <c r="F446" s="10"/>
      <c r="G446" s="8"/>
    </row>
    <row r="447" ht="15.75" customHeight="1">
      <c r="F447" s="10"/>
      <c r="G447" s="8"/>
    </row>
    <row r="448" ht="15.75" customHeight="1">
      <c r="F448" s="10"/>
      <c r="G448" s="8"/>
    </row>
    <row r="449" ht="15.75" customHeight="1">
      <c r="F449" s="10"/>
      <c r="G449" s="8"/>
    </row>
    <row r="450" ht="15.75" customHeight="1">
      <c r="F450" s="10"/>
      <c r="G450" s="8"/>
    </row>
    <row r="451" ht="15.75" customHeight="1">
      <c r="F451" s="10"/>
      <c r="G451" s="8"/>
    </row>
    <row r="452" ht="15.75" customHeight="1">
      <c r="F452" s="10"/>
      <c r="G452" s="8"/>
    </row>
    <row r="453" ht="15.75" customHeight="1">
      <c r="F453" s="10"/>
      <c r="G453" s="8"/>
    </row>
    <row r="454" ht="15.75" customHeight="1">
      <c r="F454" s="10"/>
      <c r="G454" s="8"/>
    </row>
    <row r="455" ht="15.75" customHeight="1">
      <c r="F455" s="10"/>
      <c r="G455" s="8"/>
    </row>
    <row r="456" ht="15.75" customHeight="1">
      <c r="F456" s="10"/>
      <c r="G456" s="8"/>
    </row>
    <row r="457" ht="15.75" customHeight="1">
      <c r="F457" s="10"/>
      <c r="G457" s="8"/>
    </row>
    <row r="458" ht="15.75" customHeight="1">
      <c r="F458" s="10"/>
      <c r="G458" s="8"/>
    </row>
    <row r="459" ht="15.75" customHeight="1">
      <c r="F459" s="10"/>
      <c r="G459" s="8"/>
    </row>
    <row r="460" ht="15.75" customHeight="1">
      <c r="F460" s="10"/>
      <c r="G460" s="8"/>
    </row>
    <row r="461" ht="15.75" customHeight="1">
      <c r="F461" s="10"/>
      <c r="G461" s="8"/>
    </row>
    <row r="462" ht="15.75" customHeight="1">
      <c r="F462" s="10"/>
      <c r="G462" s="8"/>
    </row>
    <row r="463" ht="15.75" customHeight="1">
      <c r="F463" s="10"/>
      <c r="G463" s="8"/>
    </row>
    <row r="464" ht="15.75" customHeight="1">
      <c r="F464" s="10"/>
      <c r="G464" s="8"/>
    </row>
    <row r="465" ht="15.75" customHeight="1">
      <c r="F465" s="10"/>
      <c r="G465" s="8"/>
    </row>
    <row r="466" ht="15.75" customHeight="1">
      <c r="F466" s="10"/>
      <c r="G466" s="8"/>
    </row>
    <row r="467" ht="15.75" customHeight="1">
      <c r="F467" s="10"/>
      <c r="G467" s="8"/>
    </row>
    <row r="468" ht="15.75" customHeight="1">
      <c r="F468" s="10"/>
      <c r="G468" s="8"/>
    </row>
    <row r="469" ht="15.75" customHeight="1">
      <c r="F469" s="10"/>
      <c r="G469" s="8"/>
    </row>
    <row r="470" ht="15.75" customHeight="1">
      <c r="F470" s="10"/>
      <c r="G470" s="8"/>
    </row>
    <row r="471" ht="15.75" customHeight="1">
      <c r="F471" s="10"/>
      <c r="G471" s="8"/>
    </row>
    <row r="472" ht="15.75" customHeight="1">
      <c r="F472" s="10"/>
      <c r="G472" s="8"/>
    </row>
    <row r="473" ht="15.75" customHeight="1">
      <c r="F473" s="10"/>
      <c r="G473" s="8"/>
    </row>
    <row r="474" ht="15.75" customHeight="1">
      <c r="F474" s="10"/>
      <c r="G474" s="8"/>
    </row>
    <row r="475" ht="15.75" customHeight="1">
      <c r="F475" s="10"/>
      <c r="G475" s="8"/>
    </row>
    <row r="476" ht="15.75" customHeight="1">
      <c r="F476" s="10"/>
      <c r="G476" s="8"/>
    </row>
    <row r="477" ht="15.75" customHeight="1">
      <c r="F477" s="10"/>
      <c r="G477" s="8"/>
    </row>
    <row r="478" ht="15.75" customHeight="1">
      <c r="F478" s="10"/>
      <c r="G478" s="8"/>
    </row>
    <row r="479" ht="15.75" customHeight="1">
      <c r="F479" s="10"/>
      <c r="G479" s="8"/>
    </row>
    <row r="480" ht="15.75" customHeight="1">
      <c r="F480" s="10"/>
      <c r="G480" s="8"/>
    </row>
    <row r="481" ht="15.75" customHeight="1">
      <c r="F481" s="10"/>
      <c r="G481" s="8"/>
    </row>
    <row r="482" ht="15.75" customHeight="1">
      <c r="F482" s="10"/>
      <c r="G482" s="8"/>
    </row>
    <row r="483" ht="15.75" customHeight="1">
      <c r="F483" s="10"/>
      <c r="G483" s="8"/>
    </row>
    <row r="484" ht="15.75" customHeight="1">
      <c r="F484" s="10"/>
      <c r="G484" s="8"/>
    </row>
    <row r="485" ht="15.75" customHeight="1">
      <c r="F485" s="10"/>
      <c r="G485" s="8"/>
    </row>
    <row r="486" ht="15.75" customHeight="1">
      <c r="F486" s="10"/>
      <c r="G486" s="8"/>
    </row>
    <row r="487" ht="15.75" customHeight="1">
      <c r="F487" s="10"/>
      <c r="G487" s="8"/>
    </row>
    <row r="488" ht="15.75" customHeight="1">
      <c r="F488" s="10"/>
      <c r="G488" s="8"/>
    </row>
    <row r="489" ht="15.75" customHeight="1">
      <c r="F489" s="10"/>
      <c r="G489" s="8"/>
    </row>
    <row r="490" ht="15.75" customHeight="1">
      <c r="F490" s="10"/>
      <c r="G490" s="8"/>
    </row>
    <row r="491" ht="15.75" customHeight="1">
      <c r="F491" s="10"/>
      <c r="G491" s="8"/>
    </row>
    <row r="492" ht="15.75" customHeight="1">
      <c r="F492" s="10"/>
      <c r="G492" s="8"/>
    </row>
    <row r="493" ht="15.75" customHeight="1">
      <c r="F493" s="10"/>
      <c r="G493" s="8"/>
    </row>
    <row r="494" ht="15.75" customHeight="1">
      <c r="F494" s="10"/>
      <c r="G494" s="8"/>
    </row>
    <row r="495" ht="15.75" customHeight="1">
      <c r="F495" s="10"/>
      <c r="G495" s="8"/>
    </row>
    <row r="496" ht="15.75" customHeight="1">
      <c r="F496" s="10"/>
      <c r="G496" s="8"/>
    </row>
    <row r="497" ht="15.75" customHeight="1">
      <c r="F497" s="10"/>
      <c r="G497" s="8"/>
    </row>
    <row r="498" ht="15.75" customHeight="1">
      <c r="F498" s="10"/>
      <c r="G498" s="8"/>
    </row>
    <row r="499" ht="15.75" customHeight="1">
      <c r="F499" s="10"/>
      <c r="G499" s="8"/>
    </row>
    <row r="500" ht="15.75" customHeight="1">
      <c r="F500" s="10"/>
      <c r="G500" s="8"/>
    </row>
    <row r="501" ht="15.75" customHeight="1">
      <c r="F501" s="10"/>
      <c r="G501" s="8"/>
    </row>
    <row r="502" ht="15.75" customHeight="1">
      <c r="F502" s="10"/>
      <c r="G502" s="8"/>
    </row>
    <row r="503" ht="15.75" customHeight="1">
      <c r="F503" s="10"/>
      <c r="G503" s="8"/>
    </row>
    <row r="504" ht="15.75" customHeight="1">
      <c r="F504" s="10"/>
      <c r="G504" s="8"/>
    </row>
    <row r="505" ht="15.75" customHeight="1">
      <c r="F505" s="10"/>
      <c r="G505" s="8"/>
    </row>
    <row r="506" ht="15.75" customHeight="1">
      <c r="F506" s="10"/>
      <c r="G506" s="8"/>
    </row>
    <row r="507" ht="15.75" customHeight="1">
      <c r="F507" s="10"/>
      <c r="G507" s="8"/>
    </row>
    <row r="508" ht="15.75" customHeight="1">
      <c r="F508" s="10"/>
      <c r="G508" s="8"/>
    </row>
    <row r="509" ht="15.75" customHeight="1">
      <c r="F509" s="10"/>
      <c r="G509" s="8"/>
    </row>
    <row r="510" ht="15.75" customHeight="1">
      <c r="F510" s="10"/>
      <c r="G510" s="8"/>
    </row>
    <row r="511" ht="15.75" customHeight="1">
      <c r="F511" s="10"/>
      <c r="G511" s="8"/>
    </row>
    <row r="512" ht="15.75" customHeight="1">
      <c r="F512" s="10"/>
      <c r="G512" s="8"/>
    </row>
    <row r="513" ht="15.75" customHeight="1">
      <c r="F513" s="10"/>
      <c r="G513" s="8"/>
    </row>
    <row r="514" ht="15.75" customHeight="1">
      <c r="F514" s="10"/>
      <c r="G514" s="8"/>
    </row>
    <row r="515" ht="15.75" customHeight="1">
      <c r="F515" s="10"/>
      <c r="G515" s="8"/>
    </row>
    <row r="516" ht="15.75" customHeight="1">
      <c r="F516" s="10"/>
      <c r="G516" s="8"/>
    </row>
    <row r="517" ht="15.75" customHeight="1">
      <c r="F517" s="10"/>
      <c r="G517" s="8"/>
    </row>
    <row r="518" ht="15.75" customHeight="1">
      <c r="F518" s="10"/>
      <c r="G518" s="8"/>
    </row>
    <row r="519" ht="15.75" customHeight="1">
      <c r="F519" s="10"/>
      <c r="G519" s="8"/>
    </row>
    <row r="520" ht="15.75" customHeight="1">
      <c r="F520" s="10"/>
      <c r="G520" s="8"/>
    </row>
    <row r="521" ht="15.75" customHeight="1">
      <c r="F521" s="10"/>
      <c r="G521" s="8"/>
    </row>
    <row r="522" ht="15.75" customHeight="1">
      <c r="F522" s="10"/>
      <c r="G522" s="8"/>
    </row>
    <row r="523" ht="15.75" customHeight="1">
      <c r="F523" s="10"/>
      <c r="G523" s="8"/>
    </row>
    <row r="524" ht="15.75" customHeight="1">
      <c r="F524" s="10"/>
      <c r="G524" s="8"/>
    </row>
    <row r="525" ht="15.75" customHeight="1">
      <c r="F525" s="10"/>
      <c r="G525" s="8"/>
    </row>
    <row r="526" ht="15.75" customHeight="1">
      <c r="F526" s="10"/>
      <c r="G526" s="8"/>
    </row>
    <row r="527" ht="15.75" customHeight="1">
      <c r="F527" s="10"/>
      <c r="G527" s="8"/>
    </row>
    <row r="528" ht="15.75" customHeight="1">
      <c r="F528" s="10"/>
      <c r="G528" s="8"/>
    </row>
    <row r="529" ht="15.75" customHeight="1">
      <c r="F529" s="10"/>
      <c r="G529" s="8"/>
    </row>
    <row r="530" ht="15.75" customHeight="1">
      <c r="F530" s="10"/>
      <c r="G530" s="8"/>
    </row>
    <row r="531" ht="15.75" customHeight="1">
      <c r="F531" s="10"/>
      <c r="G531" s="8"/>
    </row>
    <row r="532" ht="15.75" customHeight="1">
      <c r="F532" s="10"/>
      <c r="G532" s="8"/>
    </row>
    <row r="533" ht="15.75" customHeight="1">
      <c r="F533" s="10"/>
      <c r="G533" s="8"/>
    </row>
    <row r="534" ht="15.75" customHeight="1">
      <c r="F534" s="10"/>
      <c r="G534" s="8"/>
    </row>
    <row r="535" ht="15.75" customHeight="1">
      <c r="F535" s="10"/>
      <c r="G535" s="8"/>
    </row>
    <row r="536" ht="15.75" customHeight="1">
      <c r="F536" s="10"/>
      <c r="G536" s="8"/>
    </row>
    <row r="537" ht="15.75" customHeight="1">
      <c r="F537" s="10"/>
      <c r="G537" s="8"/>
    </row>
    <row r="538" ht="15.75" customHeight="1">
      <c r="F538" s="10"/>
      <c r="G538" s="8"/>
    </row>
    <row r="539" ht="15.75" customHeight="1">
      <c r="F539" s="10"/>
      <c r="G539" s="8"/>
    </row>
    <row r="540" ht="15.75" customHeight="1">
      <c r="F540" s="10"/>
      <c r="G540" s="8"/>
    </row>
    <row r="541" ht="15.75" customHeight="1">
      <c r="F541" s="10"/>
      <c r="G541" s="8"/>
    </row>
    <row r="542" ht="15.75" customHeight="1">
      <c r="F542" s="10"/>
      <c r="G542" s="8"/>
    </row>
    <row r="543" ht="15.75" customHeight="1">
      <c r="F543" s="10"/>
      <c r="G543" s="8"/>
    </row>
    <row r="544" ht="15.75" customHeight="1">
      <c r="F544" s="10"/>
      <c r="G544" s="8"/>
    </row>
    <row r="545" ht="15.75" customHeight="1">
      <c r="F545" s="10"/>
      <c r="G545" s="8"/>
    </row>
    <row r="546" ht="15.75" customHeight="1">
      <c r="F546" s="10"/>
      <c r="G546" s="8"/>
    </row>
    <row r="547" ht="15.75" customHeight="1">
      <c r="F547" s="10"/>
      <c r="G547" s="8"/>
    </row>
    <row r="548" ht="15.75" customHeight="1">
      <c r="F548" s="10"/>
      <c r="G548" s="8"/>
    </row>
    <row r="549" ht="15.75" customHeight="1">
      <c r="F549" s="10"/>
      <c r="G549" s="8"/>
    </row>
    <row r="550" ht="15.75" customHeight="1">
      <c r="F550" s="10"/>
      <c r="G550" s="8"/>
    </row>
    <row r="551" ht="15.75" customHeight="1">
      <c r="F551" s="10"/>
      <c r="G551" s="8"/>
    </row>
    <row r="552" ht="15.75" customHeight="1">
      <c r="F552" s="10"/>
      <c r="G552" s="8"/>
    </row>
    <row r="553" ht="15.75" customHeight="1">
      <c r="F553" s="10"/>
      <c r="G553" s="8"/>
    </row>
    <row r="554" ht="15.75" customHeight="1">
      <c r="F554" s="10"/>
      <c r="G554" s="8"/>
    </row>
    <row r="555" ht="15.75" customHeight="1">
      <c r="F555" s="10"/>
      <c r="G555" s="8"/>
    </row>
    <row r="556" ht="15.75" customHeight="1">
      <c r="F556" s="10"/>
      <c r="G556" s="8"/>
    </row>
    <row r="557" ht="15.75" customHeight="1">
      <c r="F557" s="10"/>
      <c r="G557" s="8"/>
    </row>
    <row r="558" ht="15.75" customHeight="1">
      <c r="F558" s="10"/>
      <c r="G558" s="8"/>
    </row>
    <row r="559" ht="15.75" customHeight="1">
      <c r="F559" s="10"/>
      <c r="G559" s="8"/>
    </row>
    <row r="560" ht="15.75" customHeight="1">
      <c r="F560" s="10"/>
      <c r="G560" s="8"/>
    </row>
    <row r="561" ht="15.75" customHeight="1">
      <c r="F561" s="10"/>
      <c r="G561" s="8"/>
    </row>
    <row r="562" ht="15.75" customHeight="1">
      <c r="F562" s="10"/>
      <c r="G562" s="8"/>
    </row>
    <row r="563" ht="15.75" customHeight="1">
      <c r="F563" s="10"/>
      <c r="G563" s="8"/>
    </row>
    <row r="564" ht="15.75" customHeight="1">
      <c r="F564" s="10"/>
      <c r="G564" s="8"/>
    </row>
    <row r="565" ht="15.75" customHeight="1">
      <c r="F565" s="10"/>
      <c r="G565" s="8"/>
    </row>
    <row r="566" ht="15.75" customHeight="1">
      <c r="F566" s="10"/>
      <c r="G566" s="8"/>
    </row>
    <row r="567" ht="15.75" customHeight="1">
      <c r="F567" s="10"/>
      <c r="G567" s="8"/>
    </row>
    <row r="568" ht="15.75" customHeight="1">
      <c r="F568" s="10"/>
      <c r="G568" s="8"/>
    </row>
    <row r="569" ht="15.75" customHeight="1">
      <c r="F569" s="10"/>
      <c r="G569" s="8"/>
    </row>
    <row r="570" ht="15.75" customHeight="1">
      <c r="F570" s="10"/>
      <c r="G570" s="8"/>
    </row>
    <row r="571" ht="15.75" customHeight="1">
      <c r="F571" s="10"/>
      <c r="G571" s="8"/>
    </row>
    <row r="572" ht="15.75" customHeight="1">
      <c r="F572" s="10"/>
      <c r="G572" s="8"/>
    </row>
    <row r="573" ht="15.75" customHeight="1">
      <c r="F573" s="10"/>
      <c r="G573" s="8"/>
    </row>
    <row r="574" ht="15.75" customHeight="1">
      <c r="F574" s="10"/>
      <c r="G574" s="8"/>
    </row>
    <row r="575" ht="15.75" customHeight="1">
      <c r="F575" s="10"/>
      <c r="G575" s="8"/>
    </row>
    <row r="576" ht="15.75" customHeight="1">
      <c r="F576" s="10"/>
      <c r="G576" s="8"/>
    </row>
    <row r="577" ht="15.75" customHeight="1">
      <c r="F577" s="10"/>
      <c r="G577" s="8"/>
    </row>
    <row r="578" ht="15.75" customHeight="1">
      <c r="F578" s="10"/>
      <c r="G578" s="8"/>
    </row>
    <row r="579" ht="15.75" customHeight="1">
      <c r="F579" s="10"/>
      <c r="G579" s="8"/>
    </row>
    <row r="580" ht="15.75" customHeight="1">
      <c r="F580" s="10"/>
      <c r="G580" s="8"/>
    </row>
    <row r="581" ht="15.75" customHeight="1">
      <c r="F581" s="10"/>
      <c r="G581" s="8"/>
    </row>
    <row r="582" ht="15.75" customHeight="1">
      <c r="F582" s="10"/>
      <c r="G582" s="8"/>
    </row>
    <row r="583" ht="15.75" customHeight="1">
      <c r="F583" s="10"/>
      <c r="G583" s="8"/>
    </row>
    <row r="584" ht="15.75" customHeight="1">
      <c r="F584" s="10"/>
      <c r="G584" s="8"/>
    </row>
    <row r="585" ht="15.75" customHeight="1">
      <c r="F585" s="10"/>
      <c r="G585" s="8"/>
    </row>
    <row r="586" ht="15.75" customHeight="1">
      <c r="F586" s="10"/>
      <c r="G586" s="8"/>
    </row>
    <row r="587" ht="15.75" customHeight="1">
      <c r="F587" s="10"/>
      <c r="G587" s="8"/>
    </row>
    <row r="588" ht="15.75" customHeight="1">
      <c r="F588" s="10"/>
      <c r="G588" s="8"/>
    </row>
    <row r="589" ht="15.75" customHeight="1">
      <c r="F589" s="10"/>
      <c r="G589" s="8"/>
    </row>
    <row r="590" ht="15.75" customHeight="1">
      <c r="F590" s="10"/>
      <c r="G590" s="8"/>
    </row>
    <row r="591" ht="15.75" customHeight="1">
      <c r="F591" s="10"/>
      <c r="G591" s="8"/>
    </row>
    <row r="592" ht="15.75" customHeight="1">
      <c r="F592" s="10"/>
      <c r="G592" s="8"/>
    </row>
    <row r="593" ht="15.75" customHeight="1">
      <c r="F593" s="10"/>
      <c r="G593" s="8"/>
    </row>
    <row r="594" ht="15.75" customHeight="1">
      <c r="F594" s="10"/>
      <c r="G594" s="8"/>
    </row>
    <row r="595" ht="15.75" customHeight="1">
      <c r="F595" s="10"/>
      <c r="G595" s="8"/>
    </row>
    <row r="596" ht="15.75" customHeight="1">
      <c r="F596" s="10"/>
      <c r="G596" s="8"/>
    </row>
    <row r="597" ht="15.75" customHeight="1">
      <c r="F597" s="10"/>
      <c r="G597" s="8"/>
    </row>
    <row r="598" ht="15.75" customHeight="1">
      <c r="F598" s="10"/>
      <c r="G598" s="8"/>
    </row>
    <row r="599" ht="15.75" customHeight="1">
      <c r="F599" s="10"/>
      <c r="G599" s="8"/>
    </row>
    <row r="600" ht="15.75" customHeight="1">
      <c r="F600" s="10"/>
      <c r="G600" s="8"/>
    </row>
    <row r="601" ht="15.75" customHeight="1">
      <c r="F601" s="10"/>
      <c r="G601" s="8"/>
    </row>
    <row r="602" ht="15.75" customHeight="1">
      <c r="F602" s="10"/>
      <c r="G602" s="8"/>
    </row>
    <row r="603" ht="15.75" customHeight="1">
      <c r="F603" s="10"/>
      <c r="G603" s="8"/>
    </row>
    <row r="604" ht="15.75" customHeight="1">
      <c r="F604" s="10"/>
      <c r="G604" s="8"/>
    </row>
    <row r="605" ht="15.75" customHeight="1">
      <c r="F605" s="10"/>
      <c r="G605" s="8"/>
    </row>
    <row r="606" ht="15.75" customHeight="1">
      <c r="F606" s="10"/>
      <c r="G606" s="8"/>
    </row>
    <row r="607" ht="15.75" customHeight="1">
      <c r="F607" s="10"/>
      <c r="G607" s="8"/>
    </row>
    <row r="608" ht="15.75" customHeight="1">
      <c r="F608" s="10"/>
      <c r="G608" s="8"/>
    </row>
    <row r="609" ht="15.75" customHeight="1">
      <c r="F609" s="10"/>
      <c r="G609" s="8"/>
    </row>
    <row r="610" ht="15.75" customHeight="1">
      <c r="F610" s="10"/>
      <c r="G610" s="8"/>
    </row>
    <row r="611" ht="15.75" customHeight="1">
      <c r="F611" s="10"/>
      <c r="G611" s="8"/>
    </row>
    <row r="612" ht="15.75" customHeight="1">
      <c r="F612" s="10"/>
      <c r="G612" s="8"/>
    </row>
    <row r="613" ht="15.75" customHeight="1">
      <c r="F613" s="10"/>
      <c r="G613" s="8"/>
    </row>
    <row r="614" ht="15.75" customHeight="1">
      <c r="F614" s="10"/>
      <c r="G614" s="8"/>
    </row>
    <row r="615" ht="15.75" customHeight="1">
      <c r="F615" s="10"/>
      <c r="G615" s="8"/>
    </row>
    <row r="616" ht="15.75" customHeight="1">
      <c r="F616" s="10"/>
      <c r="G616" s="8"/>
    </row>
    <row r="617" ht="15.75" customHeight="1">
      <c r="F617" s="10"/>
      <c r="G617" s="8"/>
    </row>
    <row r="618" ht="15.75" customHeight="1">
      <c r="F618" s="10"/>
      <c r="G618" s="8"/>
    </row>
    <row r="619" ht="15.75" customHeight="1">
      <c r="F619" s="10"/>
      <c r="G619" s="8"/>
    </row>
    <row r="620" ht="15.75" customHeight="1">
      <c r="F620" s="10"/>
      <c r="G620" s="8"/>
    </row>
    <row r="621" ht="15.75" customHeight="1">
      <c r="F621" s="10"/>
      <c r="G621" s="8"/>
    </row>
    <row r="622" ht="15.75" customHeight="1">
      <c r="F622" s="10"/>
      <c r="G622" s="8"/>
    </row>
    <row r="623" ht="15.75" customHeight="1">
      <c r="F623" s="10"/>
      <c r="G623" s="8"/>
    </row>
    <row r="624" ht="15.75" customHeight="1">
      <c r="F624" s="10"/>
      <c r="G624" s="8"/>
    </row>
    <row r="625" ht="15.75" customHeight="1">
      <c r="F625" s="10"/>
      <c r="G625" s="8"/>
    </row>
    <row r="626" ht="15.75" customHeight="1">
      <c r="F626" s="10"/>
      <c r="G626" s="8"/>
    </row>
    <row r="627" ht="15.75" customHeight="1">
      <c r="F627" s="10"/>
      <c r="G627" s="8"/>
    </row>
    <row r="628" ht="15.75" customHeight="1">
      <c r="F628" s="10"/>
      <c r="G628" s="8"/>
    </row>
    <row r="629" ht="15.75" customHeight="1">
      <c r="F629" s="10"/>
      <c r="G629" s="8"/>
    </row>
    <row r="630" ht="15.75" customHeight="1">
      <c r="F630" s="10"/>
      <c r="G630" s="8"/>
    </row>
    <row r="631" ht="15.75" customHeight="1">
      <c r="F631" s="10"/>
      <c r="G631" s="8"/>
    </row>
    <row r="632" ht="15.75" customHeight="1">
      <c r="F632" s="10"/>
      <c r="G632" s="8"/>
    </row>
    <row r="633" ht="15.75" customHeight="1">
      <c r="F633" s="10"/>
      <c r="G633" s="8"/>
    </row>
    <row r="634" ht="15.75" customHeight="1">
      <c r="F634" s="10"/>
      <c r="G634" s="8"/>
    </row>
    <row r="635" ht="15.75" customHeight="1">
      <c r="F635" s="10"/>
      <c r="G635" s="8"/>
    </row>
    <row r="636" ht="15.75" customHeight="1">
      <c r="F636" s="10"/>
      <c r="G636" s="8"/>
    </row>
    <row r="637" ht="15.75" customHeight="1">
      <c r="F637" s="10"/>
      <c r="G637" s="8"/>
    </row>
    <row r="638" ht="15.75" customHeight="1">
      <c r="F638" s="10"/>
      <c r="G638" s="8"/>
    </row>
    <row r="639" ht="15.75" customHeight="1">
      <c r="F639" s="10"/>
      <c r="G639" s="8"/>
    </row>
    <row r="640" ht="15.75" customHeight="1">
      <c r="F640" s="10"/>
      <c r="G640" s="8"/>
    </row>
    <row r="641" ht="15.75" customHeight="1">
      <c r="F641" s="10"/>
      <c r="G641" s="8"/>
    </row>
    <row r="642" ht="15.75" customHeight="1">
      <c r="F642" s="10"/>
      <c r="G642" s="8"/>
    </row>
    <row r="643" ht="15.75" customHeight="1">
      <c r="F643" s="10"/>
      <c r="G643" s="8"/>
    </row>
    <row r="644" ht="15.75" customHeight="1">
      <c r="F644" s="10"/>
      <c r="G644" s="8"/>
    </row>
    <row r="645" ht="15.75" customHeight="1">
      <c r="F645" s="10"/>
      <c r="G645" s="8"/>
    </row>
    <row r="646" ht="15.75" customHeight="1">
      <c r="F646" s="10"/>
      <c r="G646" s="8"/>
    </row>
    <row r="647" ht="15.75" customHeight="1">
      <c r="F647" s="10"/>
      <c r="G647" s="8"/>
    </row>
    <row r="648" ht="15.75" customHeight="1">
      <c r="F648" s="10"/>
      <c r="G648" s="8"/>
    </row>
    <row r="649" ht="15.75" customHeight="1">
      <c r="F649" s="10"/>
      <c r="G649" s="8"/>
    </row>
    <row r="650" ht="15.75" customHeight="1">
      <c r="F650" s="10"/>
      <c r="G650" s="8"/>
    </row>
    <row r="651" ht="15.75" customHeight="1">
      <c r="F651" s="10"/>
      <c r="G651" s="8"/>
    </row>
    <row r="652" ht="15.75" customHeight="1">
      <c r="F652" s="10"/>
      <c r="G652" s="8"/>
    </row>
    <row r="653" ht="15.75" customHeight="1">
      <c r="F653" s="10"/>
      <c r="G653" s="8"/>
    </row>
    <row r="654" ht="15.75" customHeight="1">
      <c r="F654" s="10"/>
      <c r="G654" s="8"/>
    </row>
    <row r="655" ht="15.75" customHeight="1">
      <c r="F655" s="10"/>
      <c r="G655" s="8"/>
    </row>
    <row r="656" ht="15.75" customHeight="1">
      <c r="F656" s="10"/>
      <c r="G656" s="8"/>
    </row>
    <row r="657" ht="15.75" customHeight="1">
      <c r="F657" s="10"/>
      <c r="G657" s="8"/>
    </row>
    <row r="658" ht="15.75" customHeight="1">
      <c r="F658" s="10"/>
      <c r="G658" s="8"/>
    </row>
    <row r="659" ht="15.75" customHeight="1">
      <c r="F659" s="10"/>
      <c r="G659" s="8"/>
    </row>
    <row r="660" ht="15.75" customHeight="1">
      <c r="F660" s="10"/>
      <c r="G660" s="8"/>
    </row>
    <row r="661" ht="15.75" customHeight="1">
      <c r="F661" s="10"/>
      <c r="G661" s="8"/>
    </row>
    <row r="662" ht="15.75" customHeight="1">
      <c r="F662" s="10"/>
      <c r="G662" s="8"/>
    </row>
    <row r="663" ht="15.75" customHeight="1">
      <c r="F663" s="10"/>
      <c r="G663" s="8"/>
    </row>
    <row r="664" ht="15.75" customHeight="1">
      <c r="F664" s="10"/>
      <c r="G664" s="8"/>
    </row>
    <row r="665" ht="15.75" customHeight="1">
      <c r="F665" s="10"/>
      <c r="G665" s="8"/>
    </row>
    <row r="666" ht="15.75" customHeight="1">
      <c r="F666" s="10"/>
      <c r="G666" s="8"/>
    </row>
    <row r="667" ht="15.75" customHeight="1">
      <c r="F667" s="10"/>
      <c r="G667" s="8"/>
    </row>
    <row r="668" ht="15.75" customHeight="1">
      <c r="F668" s="10"/>
      <c r="G668" s="8"/>
    </row>
    <row r="669" ht="15.75" customHeight="1">
      <c r="F669" s="10"/>
      <c r="G669" s="8"/>
    </row>
    <row r="670" ht="15.75" customHeight="1">
      <c r="F670" s="10"/>
      <c r="G670" s="8"/>
    </row>
    <row r="671" ht="15.75" customHeight="1">
      <c r="F671" s="10"/>
      <c r="G671" s="8"/>
    </row>
    <row r="672" ht="15.75" customHeight="1">
      <c r="F672" s="10"/>
      <c r="G672" s="8"/>
    </row>
    <row r="673" ht="15.75" customHeight="1">
      <c r="F673" s="10"/>
      <c r="G673" s="8"/>
    </row>
    <row r="674" ht="15.75" customHeight="1">
      <c r="F674" s="10"/>
      <c r="G674" s="8"/>
    </row>
    <row r="675" ht="15.75" customHeight="1">
      <c r="F675" s="10"/>
      <c r="G675" s="8"/>
    </row>
    <row r="676" ht="15.75" customHeight="1">
      <c r="F676" s="10"/>
      <c r="G676" s="8"/>
    </row>
    <row r="677" ht="15.75" customHeight="1">
      <c r="F677" s="10"/>
      <c r="G677" s="8"/>
    </row>
    <row r="678" ht="15.75" customHeight="1">
      <c r="F678" s="10"/>
      <c r="G678" s="8"/>
    </row>
    <row r="679" ht="15.75" customHeight="1">
      <c r="F679" s="10"/>
      <c r="G679" s="8"/>
    </row>
    <row r="680" ht="15.75" customHeight="1">
      <c r="F680" s="10"/>
      <c r="G680" s="8"/>
    </row>
    <row r="681" ht="15.75" customHeight="1">
      <c r="F681" s="10"/>
      <c r="G681" s="8"/>
    </row>
    <row r="682" ht="15.75" customHeight="1">
      <c r="F682" s="10"/>
      <c r="G682" s="8"/>
    </row>
    <row r="683" ht="15.75" customHeight="1">
      <c r="F683" s="10"/>
      <c r="G683" s="8"/>
    </row>
    <row r="684" ht="15.75" customHeight="1">
      <c r="F684" s="10"/>
      <c r="G684" s="8"/>
    </row>
    <row r="685" ht="15.75" customHeight="1">
      <c r="F685" s="10"/>
      <c r="G685" s="8"/>
    </row>
    <row r="686" ht="15.75" customHeight="1">
      <c r="F686" s="10"/>
      <c r="G686" s="8"/>
    </row>
    <row r="687" ht="15.75" customHeight="1">
      <c r="F687" s="10"/>
      <c r="G687" s="8"/>
    </row>
    <row r="688" ht="15.75" customHeight="1">
      <c r="F688" s="10"/>
      <c r="G688" s="8"/>
    </row>
    <row r="689" ht="15.75" customHeight="1">
      <c r="F689" s="10"/>
      <c r="G689" s="8"/>
    </row>
    <row r="690" ht="15.75" customHeight="1">
      <c r="F690" s="10"/>
      <c r="G690" s="8"/>
    </row>
    <row r="691" ht="15.75" customHeight="1">
      <c r="F691" s="10"/>
      <c r="G691" s="8"/>
    </row>
    <row r="692" ht="15.75" customHeight="1">
      <c r="F692" s="10"/>
      <c r="G692" s="8"/>
    </row>
    <row r="693" ht="15.75" customHeight="1">
      <c r="F693" s="10"/>
      <c r="G693" s="8"/>
    </row>
    <row r="694" ht="15.75" customHeight="1">
      <c r="F694" s="10"/>
      <c r="G694" s="8"/>
    </row>
    <row r="695" ht="15.75" customHeight="1">
      <c r="F695" s="10"/>
      <c r="G695" s="8"/>
    </row>
    <row r="696" ht="15.75" customHeight="1">
      <c r="F696" s="10"/>
      <c r="G696" s="8"/>
    </row>
    <row r="697" ht="15.75" customHeight="1">
      <c r="F697" s="10"/>
      <c r="G697" s="8"/>
    </row>
    <row r="698" ht="15.75" customHeight="1">
      <c r="F698" s="10"/>
      <c r="G698" s="8"/>
    </row>
    <row r="699" ht="15.75" customHeight="1">
      <c r="F699" s="10"/>
      <c r="G699" s="8"/>
    </row>
    <row r="700" ht="15.75" customHeight="1">
      <c r="F700" s="10"/>
      <c r="G700" s="8"/>
    </row>
    <row r="701" ht="15.75" customHeight="1">
      <c r="F701" s="10"/>
      <c r="G701" s="8"/>
    </row>
    <row r="702" ht="15.75" customHeight="1">
      <c r="F702" s="10"/>
      <c r="G702" s="8"/>
    </row>
    <row r="703" ht="15.75" customHeight="1">
      <c r="F703" s="10"/>
      <c r="G703" s="8"/>
    </row>
    <row r="704" ht="15.75" customHeight="1">
      <c r="F704" s="10"/>
      <c r="G704" s="8"/>
    </row>
    <row r="705" ht="15.75" customHeight="1">
      <c r="F705" s="10"/>
      <c r="G705" s="8"/>
    </row>
    <row r="706" ht="15.75" customHeight="1">
      <c r="F706" s="10"/>
      <c r="G706" s="8"/>
    </row>
    <row r="707" ht="15.75" customHeight="1">
      <c r="F707" s="10"/>
      <c r="G707" s="8"/>
    </row>
    <row r="708" ht="15.75" customHeight="1">
      <c r="F708" s="10"/>
      <c r="G708" s="8"/>
    </row>
    <row r="709" ht="15.75" customHeight="1">
      <c r="F709" s="10"/>
      <c r="G709" s="8"/>
    </row>
    <row r="710" ht="15.75" customHeight="1">
      <c r="F710" s="10"/>
      <c r="G710" s="8"/>
    </row>
    <row r="711" ht="15.75" customHeight="1">
      <c r="F711" s="10"/>
      <c r="G711" s="8"/>
    </row>
    <row r="712" ht="15.75" customHeight="1">
      <c r="F712" s="10"/>
      <c r="G712" s="8"/>
    </row>
    <row r="713" ht="15.75" customHeight="1">
      <c r="F713" s="10"/>
      <c r="G713" s="8"/>
    </row>
    <row r="714" ht="15.75" customHeight="1">
      <c r="F714" s="10"/>
      <c r="G714" s="8"/>
    </row>
    <row r="715" ht="15.75" customHeight="1">
      <c r="F715" s="10"/>
      <c r="G715" s="8"/>
    </row>
    <row r="716" ht="15.75" customHeight="1">
      <c r="F716" s="10"/>
      <c r="G716" s="8"/>
    </row>
    <row r="717" ht="15.75" customHeight="1">
      <c r="F717" s="10"/>
      <c r="G717" s="8"/>
    </row>
    <row r="718" ht="15.75" customHeight="1">
      <c r="F718" s="10"/>
      <c r="G718" s="8"/>
    </row>
    <row r="719" ht="15.75" customHeight="1">
      <c r="F719" s="10"/>
      <c r="G719" s="8"/>
    </row>
    <row r="720" ht="15.75" customHeight="1">
      <c r="F720" s="10"/>
      <c r="G720" s="8"/>
    </row>
    <row r="721" ht="15.75" customHeight="1">
      <c r="F721" s="10"/>
      <c r="G721" s="8"/>
    </row>
    <row r="722" ht="15.75" customHeight="1">
      <c r="F722" s="10"/>
      <c r="G722" s="8"/>
    </row>
    <row r="723" ht="15.75" customHeight="1">
      <c r="F723" s="10"/>
      <c r="G723" s="8"/>
    </row>
    <row r="724" ht="15.75" customHeight="1">
      <c r="F724" s="10"/>
      <c r="G724" s="8"/>
    </row>
    <row r="725" ht="15.75" customHeight="1">
      <c r="F725" s="10"/>
      <c r="G725" s="8"/>
    </row>
    <row r="726" ht="15.75" customHeight="1">
      <c r="F726" s="10"/>
      <c r="G726" s="8"/>
    </row>
    <row r="727" ht="15.75" customHeight="1">
      <c r="F727" s="10"/>
      <c r="G727" s="8"/>
    </row>
    <row r="728" ht="15.75" customHeight="1">
      <c r="F728" s="10"/>
      <c r="G728" s="8"/>
    </row>
    <row r="729" ht="15.75" customHeight="1">
      <c r="F729" s="10"/>
      <c r="G729" s="8"/>
    </row>
    <row r="730" ht="15.75" customHeight="1">
      <c r="F730" s="10"/>
      <c r="G730" s="8"/>
    </row>
    <row r="731" ht="15.75" customHeight="1">
      <c r="F731" s="10"/>
      <c r="G731" s="8"/>
    </row>
    <row r="732" ht="15.75" customHeight="1">
      <c r="F732" s="10"/>
      <c r="G732" s="8"/>
    </row>
    <row r="733" ht="15.75" customHeight="1">
      <c r="F733" s="10"/>
      <c r="G733" s="8"/>
    </row>
    <row r="734" ht="15.75" customHeight="1">
      <c r="F734" s="10"/>
      <c r="G734" s="8"/>
    </row>
    <row r="735" ht="15.75" customHeight="1">
      <c r="F735" s="10"/>
      <c r="G735" s="8"/>
    </row>
    <row r="736" ht="15.75" customHeight="1">
      <c r="F736" s="10"/>
      <c r="G736" s="8"/>
    </row>
    <row r="737" ht="15.75" customHeight="1">
      <c r="F737" s="10"/>
      <c r="G737" s="8"/>
    </row>
    <row r="738" ht="15.75" customHeight="1">
      <c r="F738" s="10"/>
      <c r="G738" s="8"/>
    </row>
    <row r="739" ht="15.75" customHeight="1">
      <c r="F739" s="10"/>
      <c r="G739" s="8"/>
    </row>
    <row r="740" ht="15.75" customHeight="1">
      <c r="F740" s="10"/>
      <c r="G740" s="8"/>
    </row>
    <row r="741" ht="15.75" customHeight="1">
      <c r="F741" s="10"/>
      <c r="G741" s="8"/>
    </row>
    <row r="742" ht="15.75" customHeight="1">
      <c r="F742" s="10"/>
      <c r="G742" s="8"/>
    </row>
    <row r="743" ht="15.75" customHeight="1">
      <c r="F743" s="10"/>
      <c r="G743" s="8"/>
    </row>
    <row r="744" ht="15.75" customHeight="1">
      <c r="F744" s="10"/>
      <c r="G744" s="8"/>
    </row>
    <row r="745" ht="15.75" customHeight="1">
      <c r="F745" s="10"/>
      <c r="G745" s="8"/>
    </row>
    <row r="746" ht="15.75" customHeight="1">
      <c r="F746" s="10"/>
      <c r="G746" s="8"/>
    </row>
    <row r="747" ht="15.75" customHeight="1">
      <c r="F747" s="10"/>
      <c r="G747" s="8"/>
    </row>
    <row r="748" ht="15.75" customHeight="1">
      <c r="F748" s="10"/>
      <c r="G748" s="8"/>
    </row>
    <row r="749" ht="15.75" customHeight="1">
      <c r="F749" s="10"/>
      <c r="G749" s="8"/>
    </row>
    <row r="750" ht="15.75" customHeight="1">
      <c r="F750" s="10"/>
      <c r="G750" s="8"/>
    </row>
    <row r="751" ht="15.75" customHeight="1">
      <c r="F751" s="10"/>
      <c r="G751" s="8"/>
    </row>
    <row r="752" ht="15.75" customHeight="1">
      <c r="F752" s="10"/>
      <c r="G752" s="8"/>
    </row>
    <row r="753" ht="15.75" customHeight="1">
      <c r="F753" s="10"/>
      <c r="G753" s="8"/>
    </row>
    <row r="754" ht="15.75" customHeight="1">
      <c r="F754" s="10"/>
      <c r="G754" s="8"/>
    </row>
    <row r="755" ht="15.75" customHeight="1">
      <c r="F755" s="10"/>
      <c r="G755" s="8"/>
    </row>
    <row r="756" ht="15.75" customHeight="1">
      <c r="F756" s="10"/>
      <c r="G756" s="8"/>
    </row>
    <row r="757" ht="15.75" customHeight="1">
      <c r="F757" s="10"/>
      <c r="G757" s="8"/>
    </row>
    <row r="758" ht="15.75" customHeight="1">
      <c r="F758" s="10"/>
      <c r="G758" s="8"/>
    </row>
    <row r="759" ht="15.75" customHeight="1">
      <c r="F759" s="10"/>
      <c r="G759" s="8"/>
    </row>
    <row r="760" ht="15.75" customHeight="1">
      <c r="F760" s="10"/>
      <c r="G760" s="8"/>
    </row>
    <row r="761" ht="15.75" customHeight="1">
      <c r="F761" s="10"/>
      <c r="G761" s="8"/>
    </row>
    <row r="762" ht="15.75" customHeight="1">
      <c r="F762" s="10"/>
      <c r="G762" s="8"/>
    </row>
    <row r="763" ht="15.75" customHeight="1">
      <c r="F763" s="10"/>
      <c r="G763" s="8"/>
    </row>
    <row r="764" ht="15.75" customHeight="1">
      <c r="F764" s="10"/>
      <c r="G764" s="8"/>
    </row>
    <row r="765" ht="15.75" customHeight="1">
      <c r="F765" s="10"/>
      <c r="G765" s="8"/>
    </row>
    <row r="766" ht="15.75" customHeight="1">
      <c r="F766" s="10"/>
      <c r="G766" s="8"/>
    </row>
    <row r="767" ht="15.75" customHeight="1">
      <c r="F767" s="10"/>
      <c r="G767" s="8"/>
    </row>
    <row r="768" ht="15.75" customHeight="1">
      <c r="F768" s="10"/>
      <c r="G768" s="8"/>
    </row>
    <row r="769" ht="15.75" customHeight="1">
      <c r="F769" s="10"/>
      <c r="G769" s="8"/>
    </row>
    <row r="770" ht="15.75" customHeight="1">
      <c r="F770" s="10"/>
      <c r="G770" s="8"/>
    </row>
    <row r="771" ht="15.75" customHeight="1">
      <c r="F771" s="10"/>
      <c r="G771" s="8"/>
    </row>
    <row r="772" ht="15.75" customHeight="1">
      <c r="F772" s="10"/>
      <c r="G772" s="8"/>
    </row>
    <row r="773" ht="15.75" customHeight="1">
      <c r="F773" s="10"/>
      <c r="G773" s="8"/>
    </row>
    <row r="774" ht="15.75" customHeight="1">
      <c r="F774" s="10"/>
      <c r="G774" s="8"/>
    </row>
    <row r="775" ht="15.75" customHeight="1">
      <c r="F775" s="10"/>
      <c r="G775" s="8"/>
    </row>
    <row r="776" ht="15.75" customHeight="1">
      <c r="F776" s="10"/>
      <c r="G776" s="8"/>
    </row>
    <row r="777" ht="15.75" customHeight="1">
      <c r="F777" s="10"/>
      <c r="G777" s="8"/>
    </row>
    <row r="778" ht="15.75" customHeight="1">
      <c r="F778" s="10"/>
      <c r="G778" s="8"/>
    </row>
    <row r="779" ht="15.75" customHeight="1">
      <c r="F779" s="10"/>
      <c r="G779" s="8"/>
    </row>
    <row r="780" ht="15.75" customHeight="1">
      <c r="F780" s="10"/>
      <c r="G780" s="8"/>
    </row>
    <row r="781" ht="15.75" customHeight="1">
      <c r="F781" s="10"/>
      <c r="G781" s="8"/>
    </row>
    <row r="782" ht="15.75" customHeight="1">
      <c r="F782" s="10"/>
      <c r="G782" s="8"/>
    </row>
    <row r="783" ht="15.75" customHeight="1">
      <c r="F783" s="10"/>
      <c r="G783" s="8"/>
    </row>
    <row r="784" ht="15.75" customHeight="1">
      <c r="F784" s="10"/>
      <c r="G784" s="8"/>
    </row>
    <row r="785" ht="15.75" customHeight="1">
      <c r="F785" s="10"/>
      <c r="G785" s="8"/>
    </row>
    <row r="786" ht="15.75" customHeight="1">
      <c r="F786" s="10"/>
      <c r="G786" s="8"/>
    </row>
    <row r="787" ht="15.75" customHeight="1">
      <c r="F787" s="10"/>
      <c r="G787" s="8"/>
    </row>
    <row r="788" ht="15.75" customHeight="1">
      <c r="F788" s="10"/>
      <c r="G788" s="8"/>
    </row>
    <row r="789" ht="15.75" customHeight="1">
      <c r="F789" s="10"/>
      <c r="G789" s="8"/>
    </row>
    <row r="790" ht="15.75" customHeight="1">
      <c r="F790" s="10"/>
      <c r="G790" s="8"/>
    </row>
    <row r="791" ht="15.75" customHeight="1">
      <c r="F791" s="10"/>
      <c r="G791" s="8"/>
    </row>
    <row r="792" ht="15.75" customHeight="1">
      <c r="F792" s="10"/>
      <c r="G792" s="8"/>
    </row>
    <row r="793" ht="15.75" customHeight="1">
      <c r="F793" s="10"/>
      <c r="G793" s="8"/>
    </row>
    <row r="794" ht="15.75" customHeight="1">
      <c r="F794" s="10"/>
      <c r="G794" s="8"/>
    </row>
    <row r="795" ht="15.75" customHeight="1">
      <c r="F795" s="10"/>
      <c r="G795" s="8"/>
    </row>
    <row r="796" ht="15.75" customHeight="1">
      <c r="F796" s="10"/>
      <c r="G796" s="8"/>
    </row>
    <row r="797" ht="15.75" customHeight="1">
      <c r="F797" s="10"/>
      <c r="G797" s="8"/>
    </row>
    <row r="798" ht="15.75" customHeight="1">
      <c r="F798" s="10"/>
      <c r="G798" s="8"/>
    </row>
    <row r="799" ht="15.75" customHeight="1">
      <c r="F799" s="10"/>
      <c r="G799" s="8"/>
    </row>
    <row r="800" ht="15.75" customHeight="1">
      <c r="F800" s="10"/>
      <c r="G800" s="8"/>
    </row>
    <row r="801" ht="15.75" customHeight="1">
      <c r="F801" s="10"/>
      <c r="G801" s="8"/>
    </row>
    <row r="802" ht="15.75" customHeight="1">
      <c r="F802" s="10"/>
      <c r="G802" s="8"/>
    </row>
    <row r="803" ht="15.75" customHeight="1">
      <c r="F803" s="10"/>
      <c r="G803" s="8"/>
    </row>
    <row r="804" ht="15.75" customHeight="1">
      <c r="F804" s="10"/>
      <c r="G804" s="8"/>
    </row>
    <row r="805" ht="15.75" customHeight="1">
      <c r="F805" s="10"/>
      <c r="G805" s="8"/>
    </row>
    <row r="806" ht="15.75" customHeight="1">
      <c r="F806" s="10"/>
      <c r="G806" s="8"/>
    </row>
    <row r="807" ht="15.75" customHeight="1">
      <c r="F807" s="10"/>
      <c r="G807" s="8"/>
    </row>
    <row r="808" ht="15.75" customHeight="1">
      <c r="F808" s="10"/>
      <c r="G808" s="8"/>
    </row>
    <row r="809" ht="15.75" customHeight="1">
      <c r="F809" s="10"/>
      <c r="G809" s="8"/>
    </row>
    <row r="810" ht="15.75" customHeight="1">
      <c r="F810" s="10"/>
      <c r="G810" s="8"/>
    </row>
    <row r="811" ht="15.75" customHeight="1">
      <c r="F811" s="10"/>
      <c r="G811" s="8"/>
    </row>
    <row r="812" ht="15.75" customHeight="1">
      <c r="F812" s="10"/>
      <c r="G812" s="8"/>
    </row>
    <row r="813" ht="15.75" customHeight="1">
      <c r="F813" s="10"/>
      <c r="G813" s="8"/>
    </row>
    <row r="814" ht="15.75" customHeight="1">
      <c r="F814" s="10"/>
      <c r="G814" s="8"/>
    </row>
    <row r="815" ht="15.75" customHeight="1">
      <c r="F815" s="10"/>
      <c r="G815" s="8"/>
    </row>
    <row r="816" ht="15.75" customHeight="1">
      <c r="F816" s="10"/>
      <c r="G816" s="8"/>
    </row>
    <row r="817" ht="15.75" customHeight="1">
      <c r="F817" s="10"/>
      <c r="G817" s="8"/>
    </row>
    <row r="818" ht="15.75" customHeight="1">
      <c r="F818" s="10"/>
      <c r="G818" s="8"/>
    </row>
    <row r="819" ht="15.75" customHeight="1">
      <c r="F819" s="10"/>
      <c r="G819" s="8"/>
    </row>
    <row r="820" ht="15.75" customHeight="1">
      <c r="F820" s="10"/>
      <c r="G820" s="8"/>
    </row>
    <row r="821" ht="15.75" customHeight="1">
      <c r="F821" s="10"/>
      <c r="G821" s="8"/>
    </row>
    <row r="822" ht="15.75" customHeight="1">
      <c r="F822" s="10"/>
      <c r="G822" s="8"/>
    </row>
    <row r="823" ht="15.75" customHeight="1">
      <c r="F823" s="10"/>
      <c r="G823" s="8"/>
    </row>
    <row r="824" ht="15.75" customHeight="1">
      <c r="F824" s="10"/>
      <c r="G824" s="8"/>
    </row>
    <row r="825" ht="15.75" customHeight="1">
      <c r="F825" s="10"/>
      <c r="G825" s="8"/>
    </row>
    <row r="826" ht="15.75" customHeight="1">
      <c r="F826" s="10"/>
      <c r="G826" s="8"/>
    </row>
    <row r="827" ht="15.75" customHeight="1">
      <c r="F827" s="10"/>
      <c r="G827" s="8"/>
    </row>
    <row r="828" ht="15.75" customHeight="1">
      <c r="F828" s="10"/>
      <c r="G828" s="8"/>
    </row>
    <row r="829" ht="15.75" customHeight="1">
      <c r="F829" s="10"/>
      <c r="G829" s="8"/>
    </row>
    <row r="830" ht="15.75" customHeight="1">
      <c r="F830" s="10"/>
      <c r="G830" s="8"/>
    </row>
    <row r="831" ht="15.75" customHeight="1">
      <c r="F831" s="10"/>
      <c r="G831" s="8"/>
    </row>
    <row r="832" ht="15.75" customHeight="1">
      <c r="F832" s="10"/>
      <c r="G832" s="8"/>
    </row>
    <row r="833" ht="15.75" customHeight="1">
      <c r="F833" s="10"/>
      <c r="G833" s="8"/>
    </row>
    <row r="834" ht="15.75" customHeight="1">
      <c r="F834" s="10"/>
      <c r="G834" s="8"/>
    </row>
    <row r="835" ht="15.75" customHeight="1">
      <c r="F835" s="10"/>
      <c r="G835" s="8"/>
    </row>
    <row r="836" ht="15.75" customHeight="1">
      <c r="F836" s="10"/>
      <c r="G836" s="8"/>
    </row>
    <row r="837" ht="15.75" customHeight="1">
      <c r="F837" s="10"/>
      <c r="G837" s="8"/>
    </row>
    <row r="838" ht="15.75" customHeight="1">
      <c r="F838" s="10"/>
      <c r="G838" s="8"/>
    </row>
    <row r="839" ht="15.75" customHeight="1">
      <c r="F839" s="10"/>
      <c r="G839" s="8"/>
    </row>
    <row r="840" ht="15.75" customHeight="1">
      <c r="F840" s="10"/>
      <c r="G840" s="8"/>
    </row>
    <row r="841" ht="15.75" customHeight="1">
      <c r="F841" s="10"/>
      <c r="G841" s="8"/>
    </row>
    <row r="842" ht="15.75" customHeight="1">
      <c r="F842" s="10"/>
      <c r="G842" s="8"/>
    </row>
    <row r="843" ht="15.75" customHeight="1">
      <c r="F843" s="10"/>
      <c r="G843" s="8"/>
    </row>
    <row r="844" ht="15.75" customHeight="1">
      <c r="F844" s="10"/>
      <c r="G844" s="8"/>
    </row>
    <row r="845" ht="15.75" customHeight="1">
      <c r="F845" s="10"/>
      <c r="G845" s="8"/>
    </row>
    <row r="846" ht="15.75" customHeight="1">
      <c r="F846" s="10"/>
      <c r="G846" s="8"/>
    </row>
    <row r="847" ht="15.75" customHeight="1">
      <c r="F847" s="10"/>
      <c r="G847" s="8"/>
    </row>
    <row r="848" ht="15.75" customHeight="1">
      <c r="F848" s="10"/>
      <c r="G848" s="8"/>
    </row>
    <row r="849" ht="15.75" customHeight="1">
      <c r="F849" s="10"/>
      <c r="G849" s="8"/>
    </row>
    <row r="850" ht="15.75" customHeight="1">
      <c r="F850" s="10"/>
      <c r="G850" s="8"/>
    </row>
    <row r="851" ht="15.75" customHeight="1">
      <c r="F851" s="10"/>
      <c r="G851" s="8"/>
    </row>
    <row r="852" ht="15.75" customHeight="1">
      <c r="F852" s="10"/>
      <c r="G852" s="8"/>
    </row>
    <row r="853" ht="15.75" customHeight="1">
      <c r="F853" s="10"/>
      <c r="G853" s="8"/>
    </row>
    <row r="854" ht="15.75" customHeight="1">
      <c r="F854" s="10"/>
      <c r="G854" s="8"/>
    </row>
    <row r="855" ht="15.75" customHeight="1">
      <c r="F855" s="10"/>
      <c r="G855" s="8"/>
    </row>
    <row r="856" ht="15.75" customHeight="1">
      <c r="F856" s="10"/>
      <c r="G856" s="8"/>
    </row>
    <row r="857" ht="15.75" customHeight="1">
      <c r="F857" s="10"/>
      <c r="G857" s="8"/>
    </row>
    <row r="858" ht="15.75" customHeight="1">
      <c r="F858" s="10"/>
      <c r="G858" s="8"/>
    </row>
    <row r="859" ht="15.75" customHeight="1">
      <c r="F859" s="10"/>
      <c r="G859" s="8"/>
    </row>
    <row r="860" ht="15.75" customHeight="1">
      <c r="F860" s="10"/>
      <c r="G860" s="8"/>
    </row>
    <row r="861" ht="15.75" customHeight="1">
      <c r="F861" s="10"/>
      <c r="G861" s="8"/>
    </row>
    <row r="862" ht="15.75" customHeight="1">
      <c r="F862" s="10"/>
      <c r="G862" s="8"/>
    </row>
    <row r="863" ht="15.75" customHeight="1">
      <c r="F863" s="10"/>
      <c r="G863" s="8"/>
    </row>
    <row r="864" ht="15.75" customHeight="1">
      <c r="F864" s="10"/>
      <c r="G864" s="8"/>
    </row>
    <row r="865" ht="15.75" customHeight="1">
      <c r="F865" s="10"/>
      <c r="G865" s="8"/>
    </row>
    <row r="866" ht="15.75" customHeight="1">
      <c r="F866" s="10"/>
      <c r="G866" s="8"/>
    </row>
    <row r="867" ht="15.75" customHeight="1">
      <c r="F867" s="10"/>
      <c r="G867" s="8"/>
    </row>
    <row r="868" ht="15.75" customHeight="1">
      <c r="F868" s="10"/>
      <c r="G868" s="8"/>
    </row>
    <row r="869" ht="15.75" customHeight="1">
      <c r="F869" s="10"/>
      <c r="G869" s="8"/>
    </row>
    <row r="870" ht="15.75" customHeight="1">
      <c r="F870" s="10"/>
      <c r="G870" s="8"/>
    </row>
    <row r="871" ht="15.75" customHeight="1">
      <c r="F871" s="10"/>
      <c r="G871" s="8"/>
    </row>
    <row r="872" ht="15.75" customHeight="1">
      <c r="F872" s="10"/>
      <c r="G872" s="8"/>
    </row>
    <row r="873" ht="15.75" customHeight="1">
      <c r="F873" s="10"/>
      <c r="G873" s="8"/>
    </row>
    <row r="874" ht="15.75" customHeight="1">
      <c r="F874" s="10"/>
      <c r="G874" s="8"/>
    </row>
    <row r="875" ht="15.75" customHeight="1">
      <c r="F875" s="10"/>
      <c r="G875" s="8"/>
    </row>
    <row r="876" ht="15.75" customHeight="1">
      <c r="F876" s="10"/>
      <c r="G876" s="8"/>
    </row>
    <row r="877" ht="15.75" customHeight="1">
      <c r="F877" s="10"/>
      <c r="G877" s="8"/>
    </row>
    <row r="878" ht="15.75" customHeight="1">
      <c r="F878" s="10"/>
      <c r="G878" s="8"/>
    </row>
    <row r="879" ht="15.75" customHeight="1">
      <c r="F879" s="10"/>
      <c r="G879" s="8"/>
    </row>
    <row r="880" ht="15.75" customHeight="1">
      <c r="F880" s="10"/>
      <c r="G880" s="8"/>
    </row>
    <row r="881" ht="15.75" customHeight="1">
      <c r="F881" s="10"/>
      <c r="G881" s="8"/>
    </row>
    <row r="882" ht="15.75" customHeight="1">
      <c r="F882" s="10"/>
      <c r="G882" s="8"/>
    </row>
    <row r="883" ht="15.75" customHeight="1">
      <c r="F883" s="10"/>
      <c r="G883" s="8"/>
    </row>
    <row r="884" ht="15.75" customHeight="1">
      <c r="F884" s="10"/>
      <c r="G884" s="8"/>
    </row>
    <row r="885" ht="15.75" customHeight="1">
      <c r="F885" s="10"/>
      <c r="G885" s="8"/>
    </row>
    <row r="886" ht="15.75" customHeight="1">
      <c r="F886" s="10"/>
      <c r="G886" s="8"/>
    </row>
    <row r="887" ht="15.75" customHeight="1">
      <c r="F887" s="10"/>
      <c r="G887" s="8"/>
    </row>
    <row r="888" ht="15.75" customHeight="1">
      <c r="F888" s="10"/>
      <c r="G888" s="8"/>
    </row>
    <row r="889" ht="15.75" customHeight="1">
      <c r="F889" s="10"/>
      <c r="G889" s="8"/>
    </row>
    <row r="890" ht="15.75" customHeight="1">
      <c r="F890" s="10"/>
      <c r="G890" s="8"/>
    </row>
    <row r="891" ht="15.75" customHeight="1">
      <c r="F891" s="10"/>
      <c r="G891" s="8"/>
    </row>
    <row r="892" ht="15.75" customHeight="1">
      <c r="F892" s="10"/>
      <c r="G892" s="8"/>
    </row>
    <row r="893" ht="15.75" customHeight="1">
      <c r="F893" s="10"/>
      <c r="G893" s="8"/>
    </row>
    <row r="894" ht="15.75" customHeight="1">
      <c r="F894" s="10"/>
      <c r="G894" s="8"/>
    </row>
    <row r="895" ht="15.75" customHeight="1">
      <c r="F895" s="10"/>
      <c r="G895" s="8"/>
    </row>
    <row r="896" ht="15.75" customHeight="1">
      <c r="F896" s="10"/>
      <c r="G896" s="8"/>
    </row>
    <row r="897" ht="15.75" customHeight="1">
      <c r="F897" s="10"/>
      <c r="G897" s="8"/>
    </row>
    <row r="898" ht="15.75" customHeight="1">
      <c r="F898" s="10"/>
      <c r="G898" s="8"/>
    </row>
    <row r="899" ht="15.75" customHeight="1">
      <c r="F899" s="10"/>
      <c r="G899" s="8"/>
    </row>
    <row r="900" ht="15.75" customHeight="1">
      <c r="F900" s="10"/>
      <c r="G900" s="8"/>
    </row>
    <row r="901" ht="15.75" customHeight="1">
      <c r="F901" s="10"/>
      <c r="G901" s="8"/>
    </row>
    <row r="902" ht="15.75" customHeight="1">
      <c r="F902" s="10"/>
      <c r="G902" s="8"/>
    </row>
    <row r="903" ht="15.75" customHeight="1">
      <c r="F903" s="10"/>
      <c r="G903" s="8"/>
    </row>
    <row r="904" ht="15.75" customHeight="1">
      <c r="F904" s="10"/>
      <c r="G904" s="8"/>
    </row>
    <row r="905" ht="15.75" customHeight="1">
      <c r="F905" s="10"/>
      <c r="G905" s="8"/>
    </row>
    <row r="906" ht="15.75" customHeight="1">
      <c r="F906" s="10"/>
      <c r="G906" s="8"/>
    </row>
    <row r="907" ht="15.75" customHeight="1">
      <c r="F907" s="10"/>
      <c r="G907" s="8"/>
    </row>
    <row r="908" ht="15.75" customHeight="1">
      <c r="F908" s="10"/>
      <c r="G908" s="8"/>
    </row>
    <row r="909" ht="15.75" customHeight="1">
      <c r="F909" s="10"/>
      <c r="G909" s="8"/>
    </row>
    <row r="910" ht="15.75" customHeight="1">
      <c r="F910" s="10"/>
      <c r="G910" s="8"/>
    </row>
    <row r="911" ht="15.75" customHeight="1">
      <c r="F911" s="10"/>
      <c r="G911" s="8"/>
    </row>
    <row r="912" ht="15.75" customHeight="1">
      <c r="F912" s="10"/>
      <c r="G912" s="8"/>
    </row>
    <row r="913" ht="15.75" customHeight="1">
      <c r="F913" s="10"/>
      <c r="G913" s="8"/>
    </row>
    <row r="914" ht="15.75" customHeight="1">
      <c r="F914" s="10"/>
      <c r="G914" s="8"/>
    </row>
    <row r="915" ht="15.75" customHeight="1">
      <c r="F915" s="10"/>
      <c r="G915" s="8"/>
    </row>
    <row r="916" ht="15.75" customHeight="1">
      <c r="F916" s="10"/>
      <c r="G916" s="8"/>
    </row>
    <row r="917" ht="15.75" customHeight="1">
      <c r="F917" s="10"/>
      <c r="G917" s="8"/>
    </row>
    <row r="918" ht="15.75" customHeight="1">
      <c r="F918" s="10"/>
      <c r="G918" s="8"/>
    </row>
    <row r="919" ht="15.75" customHeight="1">
      <c r="F919" s="10"/>
      <c r="G919" s="8"/>
    </row>
    <row r="920" ht="15.75" customHeight="1">
      <c r="F920" s="10"/>
      <c r="G920" s="8"/>
    </row>
    <row r="921" ht="15.75" customHeight="1">
      <c r="F921" s="10"/>
      <c r="G921" s="8"/>
    </row>
    <row r="922" ht="15.75" customHeight="1">
      <c r="F922" s="10"/>
      <c r="G922" s="8"/>
    </row>
    <row r="923" ht="15.75" customHeight="1">
      <c r="F923" s="10"/>
      <c r="G923" s="8"/>
    </row>
    <row r="924" ht="15.75" customHeight="1">
      <c r="F924" s="10"/>
      <c r="G924" s="8"/>
    </row>
    <row r="925" ht="15.75" customHeight="1">
      <c r="F925" s="10"/>
      <c r="G925" s="8"/>
    </row>
    <row r="926" ht="15.75" customHeight="1">
      <c r="F926" s="10"/>
      <c r="G926" s="8"/>
    </row>
    <row r="927" ht="15.75" customHeight="1">
      <c r="F927" s="10"/>
      <c r="G927" s="8"/>
    </row>
    <row r="928" ht="15.75" customHeight="1">
      <c r="F928" s="10"/>
      <c r="G928" s="8"/>
    </row>
    <row r="929" ht="15.75" customHeight="1">
      <c r="F929" s="10"/>
      <c r="G929" s="8"/>
    </row>
    <row r="930" ht="15.75" customHeight="1">
      <c r="F930" s="10"/>
      <c r="G930" s="8"/>
    </row>
    <row r="931" ht="15.75" customHeight="1">
      <c r="F931" s="10"/>
      <c r="G931" s="8"/>
    </row>
    <row r="932" ht="15.75" customHeight="1">
      <c r="F932" s="10"/>
      <c r="G932" s="8"/>
    </row>
    <row r="933" ht="15.75" customHeight="1">
      <c r="F933" s="10"/>
      <c r="G933" s="8"/>
    </row>
    <row r="934" ht="15.75" customHeight="1">
      <c r="F934" s="10"/>
      <c r="G934" s="8"/>
    </row>
    <row r="935" ht="15.75" customHeight="1">
      <c r="F935" s="10"/>
      <c r="G935" s="8"/>
    </row>
    <row r="936" ht="15.75" customHeight="1">
      <c r="F936" s="10"/>
      <c r="G936" s="8"/>
    </row>
    <row r="937" ht="15.75" customHeight="1">
      <c r="F937" s="10"/>
      <c r="G937" s="8"/>
    </row>
    <row r="938" ht="15.75" customHeight="1">
      <c r="F938" s="10"/>
      <c r="G938" s="8"/>
    </row>
    <row r="939" ht="15.75" customHeight="1">
      <c r="F939" s="10"/>
      <c r="G939" s="8"/>
    </row>
    <row r="940" ht="15.75" customHeight="1">
      <c r="F940" s="10"/>
      <c r="G940" s="8"/>
    </row>
    <row r="941" ht="15.75" customHeight="1">
      <c r="F941" s="10"/>
      <c r="G941" s="8"/>
    </row>
    <row r="942" ht="15.75" customHeight="1">
      <c r="F942" s="10"/>
      <c r="G942" s="8"/>
    </row>
    <row r="943" ht="15.75" customHeight="1">
      <c r="F943" s="10"/>
      <c r="G943" s="8"/>
    </row>
    <row r="944" ht="15.75" customHeight="1">
      <c r="F944" s="10"/>
      <c r="G944" s="8"/>
    </row>
    <row r="945" ht="15.75" customHeight="1">
      <c r="F945" s="10"/>
      <c r="G945" s="8"/>
    </row>
    <row r="946" ht="15.75" customHeight="1">
      <c r="F946" s="10"/>
      <c r="G946" s="8"/>
    </row>
    <row r="947" ht="15.75" customHeight="1">
      <c r="F947" s="10"/>
      <c r="G947" s="8"/>
    </row>
    <row r="948" ht="15.75" customHeight="1">
      <c r="F948" s="10"/>
      <c r="G948" s="8"/>
    </row>
    <row r="949" ht="15.75" customHeight="1">
      <c r="F949" s="10"/>
      <c r="G949" s="8"/>
    </row>
    <row r="950" ht="15.75" customHeight="1">
      <c r="F950" s="10"/>
      <c r="G950" s="8"/>
    </row>
    <row r="951" ht="15.75" customHeight="1">
      <c r="F951" s="10"/>
      <c r="G951" s="8"/>
    </row>
    <row r="952" ht="15.75" customHeight="1">
      <c r="F952" s="10"/>
      <c r="G952" s="8"/>
    </row>
    <row r="953" ht="15.75" customHeight="1">
      <c r="F953" s="10"/>
      <c r="G953" s="8"/>
    </row>
    <row r="954" ht="15.75" customHeight="1">
      <c r="F954" s="10"/>
      <c r="G954" s="8"/>
    </row>
    <row r="955" ht="15.75" customHeight="1">
      <c r="F955" s="10"/>
      <c r="G955" s="8"/>
    </row>
    <row r="956" ht="15.75" customHeight="1">
      <c r="F956" s="10"/>
      <c r="G956" s="8"/>
    </row>
    <row r="957" ht="15.75" customHeight="1">
      <c r="F957" s="10"/>
      <c r="G957" s="8"/>
    </row>
    <row r="958" ht="15.75" customHeight="1">
      <c r="F958" s="10"/>
      <c r="G958" s="8"/>
    </row>
    <row r="959" ht="15.75" customHeight="1">
      <c r="F959" s="10"/>
      <c r="G959" s="8"/>
    </row>
    <row r="960" ht="15.75" customHeight="1">
      <c r="F960" s="10"/>
      <c r="G960" s="8"/>
    </row>
    <row r="961" ht="15.75" customHeight="1">
      <c r="F961" s="10"/>
      <c r="G961" s="8"/>
    </row>
    <row r="962" ht="15.75" customHeight="1">
      <c r="F962" s="10"/>
      <c r="G962" s="8"/>
    </row>
    <row r="963" ht="15.75" customHeight="1">
      <c r="F963" s="10"/>
      <c r="G963" s="8"/>
    </row>
    <row r="964" ht="15.75" customHeight="1">
      <c r="F964" s="10"/>
      <c r="G964" s="8"/>
    </row>
    <row r="965" ht="15.75" customHeight="1">
      <c r="F965" s="10"/>
      <c r="G965" s="8"/>
    </row>
    <row r="966" ht="15.75" customHeight="1">
      <c r="F966" s="10"/>
      <c r="G966" s="8"/>
    </row>
    <row r="967" ht="15.75" customHeight="1">
      <c r="F967" s="10"/>
      <c r="G967" s="8"/>
    </row>
    <row r="968" ht="15.75" customHeight="1">
      <c r="F968" s="10"/>
      <c r="G968" s="8"/>
    </row>
    <row r="969" ht="15.75" customHeight="1">
      <c r="F969" s="10"/>
      <c r="G969" s="8"/>
    </row>
    <row r="970" ht="15.75" customHeight="1">
      <c r="F970" s="10"/>
      <c r="G970" s="8"/>
    </row>
    <row r="971" ht="15.75" customHeight="1">
      <c r="F971" s="10"/>
      <c r="G971" s="8"/>
    </row>
    <row r="972" ht="15.75" customHeight="1">
      <c r="F972" s="10"/>
      <c r="G972" s="8"/>
    </row>
    <row r="973" ht="15.75" customHeight="1">
      <c r="F973" s="10"/>
      <c r="G973" s="8"/>
    </row>
    <row r="974" ht="15.75" customHeight="1">
      <c r="F974" s="10"/>
      <c r="G974" s="8"/>
    </row>
    <row r="975" ht="15.75" customHeight="1">
      <c r="F975" s="10"/>
      <c r="G975" s="8"/>
    </row>
    <row r="976" ht="15.75" customHeight="1">
      <c r="F976" s="10"/>
      <c r="G976" s="8"/>
    </row>
    <row r="977" ht="15.75" customHeight="1">
      <c r="F977" s="10"/>
      <c r="G977" s="8"/>
    </row>
    <row r="978" ht="15.75" customHeight="1">
      <c r="F978" s="10"/>
      <c r="G978" s="8"/>
    </row>
    <row r="979" ht="15.75" customHeight="1">
      <c r="F979" s="10"/>
      <c r="G979" s="8"/>
    </row>
    <row r="980" ht="15.75" customHeight="1">
      <c r="F980" s="10"/>
      <c r="G980" s="8"/>
    </row>
    <row r="981" ht="15.75" customHeight="1">
      <c r="F981" s="10"/>
      <c r="G981" s="8"/>
    </row>
    <row r="982" ht="15.75" customHeight="1">
      <c r="F982" s="10"/>
      <c r="G982" s="8"/>
    </row>
    <row r="983" ht="15.75" customHeight="1">
      <c r="F983" s="10"/>
      <c r="G983" s="8"/>
    </row>
    <row r="984" ht="15.75" customHeight="1">
      <c r="F984" s="10"/>
      <c r="G984" s="8"/>
    </row>
    <row r="985" ht="15.75" customHeight="1">
      <c r="F985" s="10"/>
      <c r="G985" s="8"/>
    </row>
    <row r="986" ht="15.75" customHeight="1">
      <c r="F986" s="10"/>
      <c r="G986" s="8"/>
    </row>
    <row r="987" ht="15.75" customHeight="1">
      <c r="F987" s="10"/>
      <c r="G987" s="8"/>
    </row>
    <row r="988" ht="15.75" customHeight="1">
      <c r="F988" s="10"/>
      <c r="G988" s="8"/>
    </row>
    <row r="989" ht="15.75" customHeight="1">
      <c r="F989" s="10"/>
      <c r="G989" s="8"/>
    </row>
    <row r="990" ht="15.75" customHeight="1">
      <c r="F990" s="10"/>
      <c r="G990" s="8"/>
    </row>
    <row r="991" ht="15.75" customHeight="1">
      <c r="F991" s="10"/>
      <c r="G991" s="8"/>
    </row>
    <row r="992" ht="15.75" customHeight="1">
      <c r="F992" s="10"/>
      <c r="G992" s="8"/>
    </row>
    <row r="993" ht="15.75" customHeight="1">
      <c r="F993" s="10"/>
      <c r="G993" s="8"/>
    </row>
    <row r="994" ht="15.75" customHeight="1">
      <c r="F994" s="10"/>
      <c r="G994" s="8"/>
    </row>
    <row r="995" ht="15.75" customHeight="1">
      <c r="F995" s="10"/>
      <c r="G995" s="8"/>
    </row>
    <row r="996" ht="15.75" customHeight="1">
      <c r="F996" s="10"/>
      <c r="G996" s="8"/>
    </row>
    <row r="997" ht="15.75" customHeight="1">
      <c r="F997" s="10"/>
      <c r="G997" s="8"/>
    </row>
    <row r="998" ht="15.75" customHeight="1">
      <c r="F998" s="10"/>
      <c r="G998" s="8"/>
    </row>
    <row r="999" ht="15.75" customHeight="1">
      <c r="F999" s="10"/>
      <c r="G999" s="8"/>
    </row>
    <row r="1000" ht="15.75" customHeight="1">
      <c r="F1000" s="10"/>
      <c r="G1000" s="8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7.14"/>
    <col customWidth="1" min="2" max="2" width="17.71"/>
    <col customWidth="1" min="3" max="3" width="8.71"/>
    <col customWidth="1" min="4" max="5" width="9.14"/>
    <col customWidth="1" min="6" max="26" width="8.71"/>
  </cols>
  <sheetData>
    <row r="1">
      <c r="A1" s="96" t="s">
        <v>146</v>
      </c>
      <c r="B1" s="27"/>
      <c r="D1" s="38" t="s">
        <v>147</v>
      </c>
      <c r="E1" s="3" t="s">
        <v>148</v>
      </c>
    </row>
    <row r="2">
      <c r="A2" s="73" t="s">
        <v>149</v>
      </c>
      <c r="B2" s="3">
        <v>7.0</v>
      </c>
      <c r="D2" s="97">
        <v>0.0</v>
      </c>
      <c r="E2" s="77">
        <f t="shared" ref="E2:E42" si="1">_xlfn.CHISQ.DIST(D2,$B$2,FALSE)</f>
        <v>0</v>
      </c>
    </row>
    <row r="3">
      <c r="A3" s="90"/>
      <c r="B3" s="87"/>
      <c r="D3" s="97">
        <v>0.5</v>
      </c>
      <c r="E3" s="77">
        <f t="shared" si="1"/>
        <v>0.003661594079</v>
      </c>
    </row>
    <row r="4">
      <c r="D4" s="97">
        <v>1.0</v>
      </c>
      <c r="E4" s="77">
        <f t="shared" si="1"/>
        <v>0.01613138163</v>
      </c>
    </row>
    <row r="5">
      <c r="A5" s="1" t="s">
        <v>134</v>
      </c>
      <c r="B5" s="1" t="s">
        <v>150</v>
      </c>
      <c r="D5" s="97">
        <v>1.5</v>
      </c>
      <c r="E5" s="77">
        <f t="shared" si="1"/>
        <v>0.03461992263</v>
      </c>
    </row>
    <row r="6">
      <c r="A6" s="91" t="s">
        <v>151</v>
      </c>
      <c r="B6" s="98">
        <f>_xlfn.CHISQ.DIST.RT(6,$B$2)</f>
        <v>0.5397493504</v>
      </c>
      <c r="D6" s="97">
        <v>2.0</v>
      </c>
      <c r="E6" s="77">
        <f t="shared" si="1"/>
        <v>0.05534766632</v>
      </c>
    </row>
    <row r="7">
      <c r="A7" s="73" t="s">
        <v>152</v>
      </c>
      <c r="B7" s="74">
        <f>_xlfn.CHISQ.DIST(8,$B$2,TRUE)</f>
        <v>0.6674060974</v>
      </c>
      <c r="D7" s="97">
        <v>2.5</v>
      </c>
      <c r="E7" s="77">
        <f t="shared" si="1"/>
        <v>0.07530099695</v>
      </c>
    </row>
    <row r="8">
      <c r="A8" s="73" t="s">
        <v>153</v>
      </c>
      <c r="B8" s="89">
        <f>_xlfn.CHISQ.INV.RT(5%,$B$2)</f>
        <v>14.06714045</v>
      </c>
      <c r="D8" s="97">
        <v>3.0</v>
      </c>
      <c r="E8" s="77">
        <f t="shared" si="1"/>
        <v>0.09250819788</v>
      </c>
    </row>
    <row r="9">
      <c r="A9" s="73" t="s">
        <v>154</v>
      </c>
      <c r="B9" s="89">
        <f>_xlfn.CHISQ.INV(90%,$B$2)</f>
        <v>12.01703662</v>
      </c>
      <c r="D9" s="97">
        <v>3.5</v>
      </c>
      <c r="E9" s="77">
        <f t="shared" si="1"/>
        <v>0.1059189274</v>
      </c>
    </row>
    <row r="10">
      <c r="A10" s="19"/>
      <c r="B10" s="19"/>
      <c r="D10" s="97">
        <v>4.0</v>
      </c>
      <c r="E10" s="77">
        <f t="shared" si="1"/>
        <v>0.1151807286</v>
      </c>
    </row>
    <row r="11">
      <c r="A11" s="19"/>
      <c r="B11" s="19"/>
      <c r="D11" s="97">
        <v>4.5</v>
      </c>
      <c r="E11" s="77">
        <f t="shared" si="1"/>
        <v>0.1204169178</v>
      </c>
    </row>
    <row r="12">
      <c r="A12" s="8"/>
      <c r="B12" s="8"/>
      <c r="D12" s="97">
        <v>5.0</v>
      </c>
      <c r="E12" s="77">
        <f t="shared" si="1"/>
        <v>0.1220415213</v>
      </c>
    </row>
    <row r="13">
      <c r="A13" s="19"/>
      <c r="B13" s="8"/>
      <c r="D13" s="97">
        <v>5.5</v>
      </c>
      <c r="E13" s="77">
        <f t="shared" si="1"/>
        <v>0.1206189949</v>
      </c>
    </row>
    <row r="14">
      <c r="A14" s="19"/>
      <c r="B14" s="8"/>
      <c r="D14" s="97">
        <v>6.0</v>
      </c>
      <c r="E14" s="77">
        <f t="shared" si="1"/>
        <v>0.116765216</v>
      </c>
    </row>
    <row r="15">
      <c r="A15" s="19"/>
      <c r="B15" s="8"/>
      <c r="D15" s="97">
        <v>6.5</v>
      </c>
      <c r="E15" s="77">
        <f t="shared" si="1"/>
        <v>0.1110823687</v>
      </c>
    </row>
    <row r="16">
      <c r="A16" s="19"/>
      <c r="B16" s="8"/>
      <c r="D16" s="97">
        <v>7.0</v>
      </c>
      <c r="E16" s="77">
        <f t="shared" si="1"/>
        <v>0.1041197748</v>
      </c>
    </row>
    <row r="17">
      <c r="A17" s="19"/>
      <c r="B17" s="19"/>
      <c r="D17" s="97">
        <v>7.5</v>
      </c>
      <c r="E17" s="77">
        <f t="shared" si="1"/>
        <v>0.09635353622</v>
      </c>
    </row>
    <row r="18">
      <c r="A18" s="19"/>
      <c r="B18" s="19"/>
      <c r="D18" s="97">
        <v>8.0</v>
      </c>
      <c r="E18" s="77">
        <f t="shared" si="1"/>
        <v>0.08817913751</v>
      </c>
    </row>
    <row r="19">
      <c r="A19" s="19"/>
      <c r="B19" s="19"/>
      <c r="D19" s="97">
        <v>8.5</v>
      </c>
      <c r="E19" s="77">
        <f t="shared" si="1"/>
        <v>0.07991247341</v>
      </c>
    </row>
    <row r="20">
      <c r="A20" s="19"/>
      <c r="B20" s="19"/>
      <c r="D20" s="97">
        <v>9.0</v>
      </c>
      <c r="E20" s="77">
        <f t="shared" si="1"/>
        <v>0.07179594427</v>
      </c>
    </row>
    <row r="21" ht="15.75" customHeight="1">
      <c r="D21" s="97">
        <v>9.5</v>
      </c>
      <c r="E21" s="77">
        <f t="shared" si="1"/>
        <v>0.06400722971</v>
      </c>
    </row>
    <row r="22" ht="15.75" customHeight="1">
      <c r="D22" s="97">
        <v>10.0</v>
      </c>
      <c r="E22" s="77">
        <f t="shared" si="1"/>
        <v>0.05666911068</v>
      </c>
    </row>
    <row r="23" ht="15.75" customHeight="1">
      <c r="D23" s="97">
        <v>10.5</v>
      </c>
      <c r="E23" s="77">
        <f t="shared" si="1"/>
        <v>0.04985928249</v>
      </c>
    </row>
    <row r="24" ht="15.75" customHeight="1">
      <c r="D24" s="97">
        <v>11.0</v>
      </c>
      <c r="E24" s="77">
        <f t="shared" si="1"/>
        <v>0.0436195187</v>
      </c>
    </row>
    <row r="25" ht="15.75" customHeight="1">
      <c r="D25" s="97">
        <v>11.5</v>
      </c>
      <c r="E25" s="77">
        <f t="shared" si="1"/>
        <v>0.0379638402</v>
      </c>
    </row>
    <row r="26" ht="15.75" customHeight="1">
      <c r="D26" s="97">
        <v>12.0</v>
      </c>
      <c r="E26" s="77">
        <f t="shared" si="1"/>
        <v>0.032885544</v>
      </c>
    </row>
    <row r="27" ht="15.75" customHeight="1">
      <c r="D27" s="97">
        <v>12.5</v>
      </c>
      <c r="E27" s="77">
        <f t="shared" si="1"/>
        <v>0.02836307592</v>
      </c>
    </row>
    <row r="28" ht="15.75" customHeight="1">
      <c r="D28" s="97">
        <v>13.0</v>
      </c>
      <c r="E28" s="77">
        <f t="shared" si="1"/>
        <v>0.02436481147</v>
      </c>
    </row>
    <row r="29" ht="15.75" customHeight="1">
      <c r="D29" s="97">
        <v>13.5</v>
      </c>
      <c r="E29" s="77">
        <f t="shared" si="1"/>
        <v>0.02085285268</v>
      </c>
    </row>
    <row r="30" ht="15.75" customHeight="1">
      <c r="D30" s="97">
        <v>14.0</v>
      </c>
      <c r="E30" s="77">
        <f t="shared" si="1"/>
        <v>0.01778596866</v>
      </c>
    </row>
    <row r="31" ht="15.75" customHeight="1">
      <c r="D31" s="97">
        <v>14.5</v>
      </c>
      <c r="E31" s="77">
        <f t="shared" si="1"/>
        <v>0.01512181145</v>
      </c>
    </row>
    <row r="32" ht="15.75" customHeight="1">
      <c r="D32" s="97">
        <v>15.0</v>
      </c>
      <c r="E32" s="77">
        <f t="shared" si="1"/>
        <v>0.01281853342</v>
      </c>
    </row>
    <row r="33" ht="15.75" customHeight="1">
      <c r="D33" s="97">
        <v>15.5</v>
      </c>
      <c r="E33" s="77">
        <f t="shared" si="1"/>
        <v>0.01083592068</v>
      </c>
    </row>
    <row r="34" ht="15.75" customHeight="1">
      <c r="D34" s="97">
        <v>16.0</v>
      </c>
      <c r="E34" s="77">
        <f t="shared" si="1"/>
        <v>0.009136143412</v>
      </c>
    </row>
    <row r="35" ht="15.75" customHeight="1">
      <c r="D35" s="97">
        <v>16.5</v>
      </c>
      <c r="E35" s="77">
        <f t="shared" si="1"/>
        <v>0.007684209407</v>
      </c>
    </row>
    <row r="36" ht="15.75" customHeight="1">
      <c r="D36" s="97">
        <v>17.0</v>
      </c>
      <c r="E36" s="77">
        <f t="shared" si="1"/>
        <v>0.006448192796</v>
      </c>
    </row>
    <row r="37" ht="15.75" customHeight="1">
      <c r="D37" s="97">
        <v>17.5</v>
      </c>
      <c r="E37" s="77">
        <f t="shared" si="1"/>
        <v>0.00539929693</v>
      </c>
    </row>
    <row r="38" ht="15.75" customHeight="1">
      <c r="D38" s="97">
        <v>18.0</v>
      </c>
      <c r="E38" s="77">
        <f t="shared" si="1"/>
        <v>0.004511798883</v>
      </c>
    </row>
    <row r="39" ht="15.75" customHeight="1">
      <c r="D39" s="97">
        <v>18.5</v>
      </c>
      <c r="E39" s="77">
        <f t="shared" si="1"/>
        <v>0.003762912938</v>
      </c>
    </row>
    <row r="40" ht="15.75" customHeight="1">
      <c r="D40" s="97">
        <v>19.0</v>
      </c>
      <c r="E40" s="77">
        <f t="shared" si="1"/>
        <v>0.003132602074</v>
      </c>
    </row>
    <row r="41" ht="15.75" customHeight="1">
      <c r="D41" s="97">
        <v>19.5</v>
      </c>
      <c r="E41" s="77">
        <f t="shared" si="1"/>
        <v>0.002603359454</v>
      </c>
    </row>
    <row r="42" ht="15.75" customHeight="1">
      <c r="D42" s="97">
        <v>20.0</v>
      </c>
      <c r="E42" s="77">
        <f t="shared" si="1"/>
        <v>0.002159976255</v>
      </c>
    </row>
    <row r="43" ht="15.75" customHeight="1">
      <c r="D43" s="10"/>
      <c r="E43" s="8"/>
    </row>
    <row r="44" ht="15.75" customHeight="1">
      <c r="D44" s="10"/>
      <c r="E44" s="8"/>
    </row>
    <row r="45" ht="15.75" customHeight="1">
      <c r="D45" s="10"/>
      <c r="E45" s="8"/>
    </row>
    <row r="46" ht="15.75" customHeight="1">
      <c r="D46" s="10"/>
      <c r="E46" s="8"/>
    </row>
    <row r="47" ht="15.75" customHeight="1">
      <c r="D47" s="10"/>
      <c r="E47" s="8"/>
    </row>
    <row r="48" ht="15.75" customHeight="1">
      <c r="D48" s="10"/>
      <c r="E48" s="8"/>
    </row>
    <row r="49" ht="15.75" customHeight="1">
      <c r="D49" s="10"/>
      <c r="E49" s="8"/>
    </row>
    <row r="50" ht="15.75" customHeight="1">
      <c r="D50" s="10"/>
      <c r="E50" s="8"/>
    </row>
    <row r="51" ht="15.75" customHeight="1">
      <c r="D51" s="10"/>
      <c r="E51" s="8"/>
    </row>
    <row r="52" ht="15.75" customHeight="1">
      <c r="D52" s="10"/>
      <c r="E52" s="8"/>
    </row>
    <row r="53" ht="15.75" customHeight="1">
      <c r="D53" s="10"/>
      <c r="E53" s="8"/>
    </row>
    <row r="54" ht="15.75" customHeight="1">
      <c r="D54" s="10"/>
      <c r="E54" s="8"/>
    </row>
    <row r="55" ht="15.75" customHeight="1">
      <c r="D55" s="10"/>
      <c r="E55" s="8"/>
    </row>
    <row r="56" ht="15.75" customHeight="1">
      <c r="D56" s="10"/>
      <c r="E56" s="8"/>
    </row>
    <row r="57" ht="15.75" customHeight="1">
      <c r="D57" s="10"/>
      <c r="E57" s="8"/>
    </row>
    <row r="58" ht="15.75" customHeight="1">
      <c r="D58" s="10"/>
      <c r="E58" s="8"/>
    </row>
    <row r="59" ht="15.75" customHeight="1">
      <c r="D59" s="10"/>
      <c r="E59" s="8"/>
    </row>
    <row r="60" ht="15.75" customHeight="1">
      <c r="D60" s="10"/>
      <c r="E60" s="8"/>
    </row>
    <row r="61" ht="15.75" customHeight="1">
      <c r="D61" s="10"/>
      <c r="E61" s="8"/>
    </row>
    <row r="62" ht="15.75" customHeight="1">
      <c r="D62" s="10"/>
      <c r="E62" s="8"/>
    </row>
    <row r="63" ht="15.75" customHeight="1">
      <c r="D63" s="10"/>
      <c r="E63" s="8"/>
    </row>
    <row r="64" ht="15.75" customHeight="1">
      <c r="D64" s="10"/>
      <c r="E64" s="8"/>
    </row>
    <row r="65" ht="15.75" customHeight="1">
      <c r="D65" s="10"/>
      <c r="E65" s="8"/>
    </row>
    <row r="66" ht="15.75" customHeight="1">
      <c r="D66" s="10"/>
      <c r="E66" s="8"/>
    </row>
    <row r="67" ht="15.75" customHeight="1">
      <c r="D67" s="10"/>
      <c r="E67" s="8"/>
    </row>
    <row r="68" ht="15.75" customHeight="1">
      <c r="D68" s="10"/>
      <c r="E68" s="8"/>
    </row>
    <row r="69" ht="15.75" customHeight="1">
      <c r="D69" s="10"/>
      <c r="E69" s="8"/>
    </row>
    <row r="70" ht="15.75" customHeight="1">
      <c r="D70" s="10"/>
      <c r="E70" s="8"/>
    </row>
    <row r="71" ht="15.75" customHeight="1">
      <c r="D71" s="10"/>
      <c r="E71" s="8"/>
    </row>
    <row r="72" ht="15.75" customHeight="1">
      <c r="D72" s="10"/>
      <c r="E72" s="8"/>
    </row>
    <row r="73" ht="15.75" customHeight="1">
      <c r="D73" s="10"/>
      <c r="E73" s="8"/>
    </row>
    <row r="74" ht="15.75" customHeight="1">
      <c r="D74" s="10"/>
      <c r="E74" s="8"/>
    </row>
    <row r="75" ht="15.75" customHeight="1">
      <c r="D75" s="10"/>
      <c r="E75" s="8"/>
    </row>
    <row r="76" ht="15.75" customHeight="1">
      <c r="D76" s="10"/>
      <c r="E76" s="8"/>
    </row>
    <row r="77" ht="15.75" customHeight="1">
      <c r="D77" s="10"/>
      <c r="E77" s="8"/>
    </row>
    <row r="78" ht="15.75" customHeight="1">
      <c r="D78" s="10"/>
      <c r="E78" s="8"/>
    </row>
    <row r="79" ht="15.75" customHeight="1">
      <c r="D79" s="10"/>
      <c r="E79" s="8"/>
    </row>
    <row r="80" ht="15.75" customHeight="1">
      <c r="D80" s="10"/>
      <c r="E80" s="8"/>
    </row>
    <row r="81" ht="15.75" customHeight="1">
      <c r="D81" s="10"/>
      <c r="E81" s="8"/>
    </row>
    <row r="82" ht="15.75" customHeight="1">
      <c r="D82" s="10"/>
      <c r="E82" s="8"/>
    </row>
    <row r="83" ht="15.75" customHeight="1">
      <c r="D83" s="10"/>
      <c r="E83" s="8"/>
    </row>
    <row r="84" ht="15.75" customHeight="1">
      <c r="D84" s="10"/>
      <c r="E84" s="8"/>
    </row>
    <row r="85" ht="15.75" customHeight="1">
      <c r="D85" s="10"/>
      <c r="E85" s="8"/>
    </row>
    <row r="86" ht="15.75" customHeight="1">
      <c r="D86" s="10"/>
      <c r="E86" s="8"/>
    </row>
    <row r="87" ht="15.75" customHeight="1">
      <c r="D87" s="10"/>
      <c r="E87" s="8"/>
    </row>
    <row r="88" ht="15.75" customHeight="1">
      <c r="D88" s="10"/>
      <c r="E88" s="8"/>
    </row>
    <row r="89" ht="15.75" customHeight="1">
      <c r="D89" s="10"/>
      <c r="E89" s="8"/>
    </row>
    <row r="90" ht="15.75" customHeight="1">
      <c r="D90" s="10"/>
      <c r="E90" s="8"/>
    </row>
    <row r="91" ht="15.75" customHeight="1">
      <c r="D91" s="10"/>
      <c r="E91" s="8"/>
    </row>
    <row r="92" ht="15.75" customHeight="1">
      <c r="D92" s="10"/>
      <c r="E92" s="8"/>
    </row>
    <row r="93" ht="15.75" customHeight="1">
      <c r="D93" s="10"/>
      <c r="E93" s="8"/>
    </row>
    <row r="94" ht="15.75" customHeight="1">
      <c r="D94" s="10"/>
      <c r="E94" s="8"/>
    </row>
    <row r="95" ht="15.75" customHeight="1">
      <c r="D95" s="10"/>
      <c r="E95" s="8"/>
    </row>
    <row r="96" ht="15.75" customHeight="1">
      <c r="D96" s="10"/>
      <c r="E96" s="8"/>
    </row>
    <row r="97" ht="15.75" customHeight="1">
      <c r="D97" s="10"/>
      <c r="E97" s="8"/>
    </row>
    <row r="98" ht="15.75" customHeight="1">
      <c r="D98" s="10"/>
      <c r="E98" s="8"/>
    </row>
    <row r="99" ht="15.75" customHeight="1">
      <c r="D99" s="10"/>
      <c r="E99" s="8"/>
    </row>
    <row r="100" ht="15.75" customHeight="1">
      <c r="D100" s="10"/>
      <c r="E100" s="8"/>
    </row>
    <row r="101" ht="15.75" customHeight="1">
      <c r="D101" s="10"/>
      <c r="E101" s="8"/>
    </row>
    <row r="102" ht="15.75" customHeight="1">
      <c r="D102" s="10"/>
      <c r="E102" s="8"/>
    </row>
    <row r="103" ht="15.75" customHeight="1">
      <c r="D103" s="10"/>
      <c r="E103" s="8"/>
    </row>
    <row r="104" ht="15.75" customHeight="1">
      <c r="D104" s="10"/>
      <c r="E104" s="8"/>
    </row>
    <row r="105" ht="15.75" customHeight="1">
      <c r="D105" s="10"/>
      <c r="E105" s="8"/>
    </row>
    <row r="106" ht="15.75" customHeight="1">
      <c r="D106" s="10"/>
      <c r="E106" s="8"/>
    </row>
    <row r="107" ht="15.75" customHeight="1">
      <c r="D107" s="10"/>
      <c r="E107" s="8"/>
    </row>
    <row r="108" ht="15.75" customHeight="1">
      <c r="D108" s="10"/>
      <c r="E108" s="8"/>
    </row>
    <row r="109" ht="15.75" customHeight="1">
      <c r="D109" s="10"/>
      <c r="E109" s="8"/>
    </row>
    <row r="110" ht="15.75" customHeight="1">
      <c r="D110" s="10"/>
      <c r="E110" s="8"/>
    </row>
    <row r="111" ht="15.75" customHeight="1">
      <c r="D111" s="10"/>
      <c r="E111" s="8"/>
    </row>
    <row r="112" ht="15.75" customHeight="1">
      <c r="D112" s="10"/>
      <c r="E112" s="8"/>
    </row>
    <row r="113" ht="15.75" customHeight="1">
      <c r="D113" s="10"/>
      <c r="E113" s="8"/>
    </row>
    <row r="114" ht="15.75" customHeight="1">
      <c r="D114" s="10"/>
      <c r="E114" s="8"/>
    </row>
    <row r="115" ht="15.75" customHeight="1">
      <c r="D115" s="10"/>
      <c r="E115" s="8"/>
    </row>
    <row r="116" ht="15.75" customHeight="1">
      <c r="D116" s="10"/>
      <c r="E116" s="8"/>
    </row>
    <row r="117" ht="15.75" customHeight="1">
      <c r="D117" s="10"/>
      <c r="E117" s="8"/>
    </row>
    <row r="118" ht="15.75" customHeight="1">
      <c r="D118" s="10"/>
      <c r="E118" s="8"/>
    </row>
    <row r="119" ht="15.75" customHeight="1">
      <c r="D119" s="10"/>
      <c r="E119" s="8"/>
    </row>
    <row r="120" ht="15.75" customHeight="1">
      <c r="D120" s="10"/>
      <c r="E120" s="8"/>
    </row>
    <row r="121" ht="15.75" customHeight="1">
      <c r="D121" s="10"/>
      <c r="E121" s="8"/>
    </row>
    <row r="122" ht="15.75" customHeight="1">
      <c r="D122" s="10"/>
      <c r="E122" s="8"/>
    </row>
    <row r="123" ht="15.75" customHeight="1">
      <c r="D123" s="10"/>
      <c r="E123" s="8"/>
    </row>
    <row r="124" ht="15.75" customHeight="1">
      <c r="D124" s="10"/>
      <c r="E124" s="8"/>
    </row>
    <row r="125" ht="15.75" customHeight="1">
      <c r="D125" s="10"/>
      <c r="E125" s="8"/>
    </row>
    <row r="126" ht="15.75" customHeight="1">
      <c r="D126" s="10"/>
      <c r="E126" s="8"/>
    </row>
    <row r="127" ht="15.75" customHeight="1">
      <c r="D127" s="10"/>
      <c r="E127" s="8"/>
    </row>
    <row r="128" ht="15.75" customHeight="1">
      <c r="D128" s="10"/>
      <c r="E128" s="8"/>
    </row>
    <row r="129" ht="15.75" customHeight="1">
      <c r="D129" s="10"/>
      <c r="E129" s="8"/>
    </row>
    <row r="130" ht="15.75" customHeight="1">
      <c r="D130" s="10"/>
      <c r="E130" s="8"/>
    </row>
    <row r="131" ht="15.75" customHeight="1">
      <c r="D131" s="10"/>
      <c r="E131" s="8"/>
    </row>
    <row r="132" ht="15.75" customHeight="1">
      <c r="D132" s="10"/>
      <c r="E132" s="8"/>
    </row>
    <row r="133" ht="15.75" customHeight="1">
      <c r="D133" s="10"/>
      <c r="E133" s="8"/>
    </row>
    <row r="134" ht="15.75" customHeight="1">
      <c r="D134" s="10"/>
      <c r="E134" s="8"/>
    </row>
    <row r="135" ht="15.75" customHeight="1">
      <c r="D135" s="10"/>
      <c r="E135" s="8"/>
    </row>
    <row r="136" ht="15.75" customHeight="1">
      <c r="D136" s="10"/>
      <c r="E136" s="8"/>
    </row>
    <row r="137" ht="15.75" customHeight="1">
      <c r="D137" s="10"/>
      <c r="E137" s="8"/>
    </row>
    <row r="138" ht="15.75" customHeight="1">
      <c r="D138" s="10"/>
      <c r="E138" s="8"/>
    </row>
    <row r="139" ht="15.75" customHeight="1">
      <c r="D139" s="10"/>
      <c r="E139" s="8"/>
    </row>
    <row r="140" ht="15.75" customHeight="1">
      <c r="D140" s="10"/>
      <c r="E140" s="8"/>
    </row>
    <row r="141" ht="15.75" customHeight="1">
      <c r="D141" s="10"/>
      <c r="E141" s="8"/>
    </row>
    <row r="142" ht="15.75" customHeight="1">
      <c r="D142" s="10"/>
      <c r="E142" s="8"/>
    </row>
    <row r="143" ht="15.75" customHeight="1">
      <c r="D143" s="10"/>
      <c r="E143" s="8"/>
    </row>
    <row r="144" ht="15.75" customHeight="1">
      <c r="D144" s="10"/>
      <c r="E144" s="8"/>
    </row>
    <row r="145" ht="15.75" customHeight="1">
      <c r="D145" s="10"/>
      <c r="E145" s="8"/>
    </row>
    <row r="146" ht="15.75" customHeight="1">
      <c r="D146" s="10"/>
      <c r="E146" s="8"/>
    </row>
    <row r="147" ht="15.75" customHeight="1">
      <c r="D147" s="10"/>
      <c r="E147" s="8"/>
    </row>
    <row r="148" ht="15.75" customHeight="1">
      <c r="D148" s="10"/>
      <c r="E148" s="8"/>
    </row>
    <row r="149" ht="15.75" customHeight="1">
      <c r="D149" s="10"/>
      <c r="E149" s="8"/>
    </row>
    <row r="150" ht="15.75" customHeight="1">
      <c r="D150" s="10"/>
      <c r="E150" s="8"/>
    </row>
    <row r="151" ht="15.75" customHeight="1">
      <c r="D151" s="10"/>
      <c r="E151" s="8"/>
    </row>
    <row r="152" ht="15.75" customHeight="1">
      <c r="D152" s="10"/>
      <c r="E152" s="8"/>
    </row>
    <row r="153" ht="15.75" customHeight="1">
      <c r="D153" s="10"/>
      <c r="E153" s="8"/>
    </row>
    <row r="154" ht="15.75" customHeight="1">
      <c r="D154" s="10"/>
      <c r="E154" s="8"/>
    </row>
    <row r="155" ht="15.75" customHeight="1">
      <c r="D155" s="10"/>
      <c r="E155" s="8"/>
    </row>
    <row r="156" ht="15.75" customHeight="1">
      <c r="D156" s="10"/>
      <c r="E156" s="8"/>
    </row>
    <row r="157" ht="15.75" customHeight="1">
      <c r="D157" s="10"/>
      <c r="E157" s="8"/>
    </row>
    <row r="158" ht="15.75" customHeight="1">
      <c r="D158" s="10"/>
      <c r="E158" s="8"/>
    </row>
    <row r="159" ht="15.75" customHeight="1">
      <c r="D159" s="10"/>
      <c r="E159" s="8"/>
    </row>
    <row r="160" ht="15.75" customHeight="1">
      <c r="D160" s="10"/>
      <c r="E160" s="8"/>
    </row>
    <row r="161" ht="15.75" customHeight="1">
      <c r="D161" s="10"/>
      <c r="E161" s="8"/>
    </row>
    <row r="162" ht="15.75" customHeight="1">
      <c r="D162" s="10"/>
      <c r="E162" s="8"/>
    </row>
    <row r="163" ht="15.75" customHeight="1">
      <c r="D163" s="10"/>
      <c r="E163" s="8"/>
    </row>
    <row r="164" ht="15.75" customHeight="1">
      <c r="D164" s="10"/>
      <c r="E164" s="8"/>
    </row>
    <row r="165" ht="15.75" customHeight="1">
      <c r="D165" s="10"/>
      <c r="E165" s="8"/>
    </row>
    <row r="166" ht="15.75" customHeight="1">
      <c r="D166" s="10"/>
      <c r="E166" s="8"/>
    </row>
    <row r="167" ht="15.75" customHeight="1">
      <c r="D167" s="10"/>
      <c r="E167" s="8"/>
    </row>
    <row r="168" ht="15.75" customHeight="1">
      <c r="D168" s="10"/>
      <c r="E168" s="8"/>
    </row>
    <row r="169" ht="15.75" customHeight="1">
      <c r="D169" s="10"/>
      <c r="E169" s="8"/>
    </row>
    <row r="170" ht="15.75" customHeight="1">
      <c r="D170" s="10"/>
      <c r="E170" s="8"/>
    </row>
    <row r="171" ht="15.75" customHeight="1">
      <c r="D171" s="10"/>
      <c r="E171" s="8"/>
    </row>
    <row r="172" ht="15.75" customHeight="1">
      <c r="D172" s="10"/>
      <c r="E172" s="8"/>
    </row>
    <row r="173" ht="15.75" customHeight="1">
      <c r="D173" s="10"/>
      <c r="E173" s="8"/>
    </row>
    <row r="174" ht="15.75" customHeight="1">
      <c r="D174" s="10"/>
      <c r="E174" s="8"/>
    </row>
    <row r="175" ht="15.75" customHeight="1">
      <c r="D175" s="10"/>
      <c r="E175" s="8"/>
    </row>
    <row r="176" ht="15.75" customHeight="1">
      <c r="D176" s="10"/>
      <c r="E176" s="8"/>
    </row>
    <row r="177" ht="15.75" customHeight="1">
      <c r="D177" s="10"/>
      <c r="E177" s="8"/>
    </row>
    <row r="178" ht="15.75" customHeight="1">
      <c r="D178" s="10"/>
      <c r="E178" s="8"/>
    </row>
    <row r="179" ht="15.75" customHeight="1">
      <c r="D179" s="10"/>
      <c r="E179" s="8"/>
    </row>
    <row r="180" ht="15.75" customHeight="1">
      <c r="D180" s="10"/>
      <c r="E180" s="8"/>
    </row>
    <row r="181" ht="15.75" customHeight="1">
      <c r="D181" s="10"/>
      <c r="E181" s="8"/>
    </row>
    <row r="182" ht="15.75" customHeight="1">
      <c r="D182" s="10"/>
      <c r="E182" s="8"/>
    </row>
    <row r="183" ht="15.75" customHeight="1">
      <c r="D183" s="10"/>
      <c r="E183" s="8"/>
    </row>
    <row r="184" ht="15.75" customHeight="1">
      <c r="D184" s="10"/>
      <c r="E184" s="8"/>
    </row>
    <row r="185" ht="15.75" customHeight="1">
      <c r="D185" s="10"/>
      <c r="E185" s="8"/>
    </row>
    <row r="186" ht="15.75" customHeight="1">
      <c r="D186" s="10"/>
      <c r="E186" s="8"/>
    </row>
    <row r="187" ht="15.75" customHeight="1">
      <c r="D187" s="10"/>
      <c r="E187" s="8"/>
    </row>
    <row r="188" ht="15.75" customHeight="1">
      <c r="D188" s="10"/>
      <c r="E188" s="8"/>
    </row>
    <row r="189" ht="15.75" customHeight="1">
      <c r="D189" s="10"/>
      <c r="E189" s="8"/>
    </row>
    <row r="190" ht="15.75" customHeight="1">
      <c r="D190" s="10"/>
      <c r="E190" s="8"/>
    </row>
    <row r="191" ht="15.75" customHeight="1">
      <c r="D191" s="10"/>
      <c r="E191" s="8"/>
    </row>
    <row r="192" ht="15.75" customHeight="1">
      <c r="D192" s="10"/>
      <c r="E192" s="8"/>
    </row>
    <row r="193" ht="15.75" customHeight="1">
      <c r="D193" s="10"/>
      <c r="E193" s="8"/>
    </row>
    <row r="194" ht="15.75" customHeight="1">
      <c r="D194" s="10"/>
      <c r="E194" s="8"/>
    </row>
    <row r="195" ht="15.75" customHeight="1">
      <c r="D195" s="10"/>
      <c r="E195" s="8"/>
    </row>
    <row r="196" ht="15.75" customHeight="1">
      <c r="D196" s="10"/>
      <c r="E196" s="8"/>
    </row>
    <row r="197" ht="15.75" customHeight="1">
      <c r="D197" s="10"/>
      <c r="E197" s="8"/>
    </row>
    <row r="198" ht="15.75" customHeight="1">
      <c r="D198" s="10"/>
      <c r="E198" s="8"/>
    </row>
    <row r="199" ht="15.75" customHeight="1">
      <c r="D199" s="10"/>
      <c r="E199" s="8"/>
    </row>
    <row r="200" ht="15.75" customHeight="1">
      <c r="D200" s="10"/>
      <c r="E200" s="8"/>
    </row>
    <row r="201" ht="15.75" customHeight="1">
      <c r="D201" s="10"/>
      <c r="E201" s="8"/>
    </row>
    <row r="202" ht="15.75" customHeight="1">
      <c r="D202" s="10"/>
      <c r="E202" s="8"/>
    </row>
    <row r="203" ht="15.75" customHeight="1">
      <c r="D203" s="10"/>
      <c r="E203" s="8"/>
    </row>
    <row r="204" ht="15.75" customHeight="1">
      <c r="D204" s="10"/>
      <c r="E204" s="8"/>
    </row>
    <row r="205" ht="15.75" customHeight="1">
      <c r="D205" s="10"/>
      <c r="E205" s="8"/>
    </row>
    <row r="206" ht="15.75" customHeight="1">
      <c r="D206" s="10"/>
      <c r="E206" s="8"/>
    </row>
    <row r="207" ht="15.75" customHeight="1">
      <c r="D207" s="10"/>
      <c r="E207" s="8"/>
    </row>
    <row r="208" ht="15.75" customHeight="1">
      <c r="D208" s="10"/>
      <c r="E208" s="8"/>
    </row>
    <row r="209" ht="15.75" customHeight="1">
      <c r="D209" s="10"/>
      <c r="E209" s="8"/>
    </row>
    <row r="210" ht="15.75" customHeight="1">
      <c r="D210" s="10"/>
      <c r="E210" s="8"/>
    </row>
    <row r="211" ht="15.75" customHeight="1">
      <c r="D211" s="10"/>
      <c r="E211" s="8"/>
    </row>
    <row r="212" ht="15.75" customHeight="1">
      <c r="D212" s="10"/>
      <c r="E212" s="8"/>
    </row>
    <row r="213" ht="15.75" customHeight="1">
      <c r="D213" s="10"/>
      <c r="E213" s="8"/>
    </row>
    <row r="214" ht="15.75" customHeight="1">
      <c r="D214" s="10"/>
      <c r="E214" s="8"/>
    </row>
    <row r="215" ht="15.75" customHeight="1">
      <c r="D215" s="10"/>
      <c r="E215" s="8"/>
    </row>
    <row r="216" ht="15.75" customHeight="1">
      <c r="D216" s="10"/>
      <c r="E216" s="8"/>
    </row>
    <row r="217" ht="15.75" customHeight="1">
      <c r="D217" s="10"/>
      <c r="E217" s="8"/>
    </row>
    <row r="218" ht="15.75" customHeight="1">
      <c r="D218" s="10"/>
      <c r="E218" s="8"/>
    </row>
    <row r="219" ht="15.75" customHeight="1">
      <c r="D219" s="10"/>
      <c r="E219" s="8"/>
    </row>
    <row r="220" ht="15.75" customHeight="1">
      <c r="D220" s="10"/>
      <c r="E220" s="8"/>
    </row>
    <row r="221" ht="15.75" customHeight="1">
      <c r="D221" s="10"/>
      <c r="E221" s="8"/>
    </row>
    <row r="222" ht="15.75" customHeight="1">
      <c r="D222" s="10"/>
      <c r="E222" s="8"/>
    </row>
    <row r="223" ht="15.75" customHeight="1">
      <c r="D223" s="10"/>
      <c r="E223" s="8"/>
    </row>
    <row r="224" ht="15.75" customHeight="1">
      <c r="D224" s="10"/>
      <c r="E224" s="8"/>
    </row>
    <row r="225" ht="15.75" customHeight="1">
      <c r="D225" s="10"/>
      <c r="E225" s="8"/>
    </row>
    <row r="226" ht="15.75" customHeight="1">
      <c r="D226" s="10"/>
      <c r="E226" s="8"/>
    </row>
    <row r="227" ht="15.75" customHeight="1">
      <c r="D227" s="10"/>
      <c r="E227" s="8"/>
    </row>
    <row r="228" ht="15.75" customHeight="1">
      <c r="D228" s="10"/>
      <c r="E228" s="8"/>
    </row>
    <row r="229" ht="15.75" customHeight="1">
      <c r="D229" s="10"/>
      <c r="E229" s="8"/>
    </row>
    <row r="230" ht="15.75" customHeight="1">
      <c r="D230" s="10"/>
      <c r="E230" s="8"/>
    </row>
    <row r="231" ht="15.75" customHeight="1">
      <c r="D231" s="10"/>
      <c r="E231" s="8"/>
    </row>
    <row r="232" ht="15.75" customHeight="1">
      <c r="D232" s="10"/>
      <c r="E232" s="8"/>
    </row>
    <row r="233" ht="15.75" customHeight="1">
      <c r="D233" s="10"/>
      <c r="E233" s="8"/>
    </row>
    <row r="234" ht="15.75" customHeight="1">
      <c r="D234" s="10"/>
      <c r="E234" s="8"/>
    </row>
    <row r="235" ht="15.75" customHeight="1">
      <c r="D235" s="10"/>
      <c r="E235" s="8"/>
    </row>
    <row r="236" ht="15.75" customHeight="1">
      <c r="D236" s="10"/>
      <c r="E236" s="8"/>
    </row>
    <row r="237" ht="15.75" customHeight="1">
      <c r="D237" s="10"/>
      <c r="E237" s="8"/>
    </row>
    <row r="238" ht="15.75" customHeight="1">
      <c r="D238" s="10"/>
      <c r="E238" s="8"/>
    </row>
    <row r="239" ht="15.75" customHeight="1">
      <c r="D239" s="10"/>
      <c r="E239" s="8"/>
    </row>
    <row r="240" ht="15.75" customHeight="1">
      <c r="D240" s="10"/>
      <c r="E240" s="8"/>
    </row>
    <row r="241" ht="15.75" customHeight="1">
      <c r="D241" s="10"/>
      <c r="E241" s="8"/>
    </row>
    <row r="242" ht="15.75" customHeight="1">
      <c r="D242" s="10"/>
      <c r="E242" s="8"/>
    </row>
    <row r="243" ht="15.75" customHeight="1">
      <c r="D243" s="10"/>
      <c r="E243" s="8"/>
    </row>
    <row r="244" ht="15.75" customHeight="1">
      <c r="D244" s="10"/>
      <c r="E244" s="8"/>
    </row>
    <row r="245" ht="15.75" customHeight="1">
      <c r="D245" s="10"/>
      <c r="E245" s="8"/>
    </row>
    <row r="246" ht="15.75" customHeight="1">
      <c r="D246" s="10"/>
      <c r="E246" s="8"/>
    </row>
    <row r="247" ht="15.75" customHeight="1">
      <c r="D247" s="10"/>
      <c r="E247" s="8"/>
    </row>
    <row r="248" ht="15.75" customHeight="1">
      <c r="D248" s="10"/>
      <c r="E248" s="8"/>
    </row>
    <row r="249" ht="15.75" customHeight="1">
      <c r="D249" s="10"/>
      <c r="E249" s="8"/>
    </row>
    <row r="250" ht="15.75" customHeight="1">
      <c r="D250" s="10"/>
      <c r="E250" s="8"/>
    </row>
    <row r="251" ht="15.75" customHeight="1">
      <c r="D251" s="10"/>
      <c r="E251" s="8"/>
    </row>
    <row r="252" ht="15.75" customHeight="1">
      <c r="D252" s="10"/>
      <c r="E252" s="8"/>
    </row>
    <row r="253" ht="15.75" customHeight="1">
      <c r="D253" s="10"/>
      <c r="E253" s="8"/>
    </row>
    <row r="254" ht="15.75" customHeight="1">
      <c r="D254" s="10"/>
      <c r="E254" s="8"/>
    </row>
    <row r="255" ht="15.75" customHeight="1">
      <c r="D255" s="10"/>
      <c r="E255" s="8"/>
    </row>
    <row r="256" ht="15.75" customHeight="1">
      <c r="D256" s="10"/>
      <c r="E256" s="8"/>
    </row>
    <row r="257" ht="15.75" customHeight="1">
      <c r="D257" s="10"/>
      <c r="E257" s="8"/>
    </row>
    <row r="258" ht="15.75" customHeight="1">
      <c r="D258" s="10"/>
      <c r="E258" s="8"/>
    </row>
    <row r="259" ht="15.75" customHeight="1">
      <c r="D259" s="10"/>
      <c r="E259" s="8"/>
    </row>
    <row r="260" ht="15.75" customHeight="1">
      <c r="D260" s="10"/>
      <c r="E260" s="8"/>
    </row>
    <row r="261" ht="15.75" customHeight="1">
      <c r="D261" s="10"/>
      <c r="E261" s="8"/>
    </row>
    <row r="262" ht="15.75" customHeight="1">
      <c r="D262" s="10"/>
      <c r="E262" s="8"/>
    </row>
    <row r="263" ht="15.75" customHeight="1">
      <c r="D263" s="10"/>
      <c r="E263" s="8"/>
    </row>
    <row r="264" ht="15.75" customHeight="1">
      <c r="D264" s="10"/>
      <c r="E264" s="8"/>
    </row>
    <row r="265" ht="15.75" customHeight="1">
      <c r="D265" s="10"/>
      <c r="E265" s="8"/>
    </row>
    <row r="266" ht="15.75" customHeight="1">
      <c r="D266" s="10"/>
      <c r="E266" s="8"/>
    </row>
    <row r="267" ht="15.75" customHeight="1">
      <c r="D267" s="10"/>
      <c r="E267" s="8"/>
    </row>
    <row r="268" ht="15.75" customHeight="1">
      <c r="D268" s="10"/>
      <c r="E268" s="8"/>
    </row>
    <row r="269" ht="15.75" customHeight="1">
      <c r="D269" s="10"/>
      <c r="E269" s="8"/>
    </row>
    <row r="270" ht="15.75" customHeight="1">
      <c r="D270" s="10"/>
      <c r="E270" s="8"/>
    </row>
    <row r="271" ht="15.75" customHeight="1">
      <c r="D271" s="10"/>
      <c r="E271" s="8"/>
    </row>
    <row r="272" ht="15.75" customHeight="1">
      <c r="D272" s="10"/>
      <c r="E272" s="8"/>
    </row>
    <row r="273" ht="15.75" customHeight="1">
      <c r="D273" s="10"/>
      <c r="E273" s="8"/>
    </row>
    <row r="274" ht="15.75" customHeight="1">
      <c r="D274" s="10"/>
      <c r="E274" s="8"/>
    </row>
    <row r="275" ht="15.75" customHeight="1">
      <c r="D275" s="10"/>
      <c r="E275" s="8"/>
    </row>
    <row r="276" ht="15.75" customHeight="1">
      <c r="D276" s="10"/>
      <c r="E276" s="8"/>
    </row>
    <row r="277" ht="15.75" customHeight="1">
      <c r="D277" s="10"/>
      <c r="E277" s="8"/>
    </row>
    <row r="278" ht="15.75" customHeight="1">
      <c r="D278" s="10"/>
      <c r="E278" s="8"/>
    </row>
    <row r="279" ht="15.75" customHeight="1">
      <c r="D279" s="10"/>
      <c r="E279" s="8"/>
    </row>
    <row r="280" ht="15.75" customHeight="1">
      <c r="D280" s="10"/>
      <c r="E280" s="8"/>
    </row>
    <row r="281" ht="15.75" customHeight="1">
      <c r="D281" s="10"/>
      <c r="E281" s="8"/>
    </row>
    <row r="282" ht="15.75" customHeight="1">
      <c r="D282" s="10"/>
      <c r="E282" s="8"/>
    </row>
    <row r="283" ht="15.75" customHeight="1">
      <c r="D283" s="10"/>
      <c r="E283" s="8"/>
    </row>
    <row r="284" ht="15.75" customHeight="1">
      <c r="D284" s="10"/>
      <c r="E284" s="8"/>
    </row>
    <row r="285" ht="15.75" customHeight="1">
      <c r="D285" s="10"/>
      <c r="E285" s="8"/>
    </row>
    <row r="286" ht="15.75" customHeight="1">
      <c r="D286" s="10"/>
      <c r="E286" s="8"/>
    </row>
    <row r="287" ht="15.75" customHeight="1">
      <c r="D287" s="10"/>
      <c r="E287" s="8"/>
    </row>
    <row r="288" ht="15.75" customHeight="1">
      <c r="D288" s="10"/>
      <c r="E288" s="8"/>
    </row>
    <row r="289" ht="15.75" customHeight="1">
      <c r="D289" s="10"/>
      <c r="E289" s="8"/>
    </row>
    <row r="290" ht="15.75" customHeight="1">
      <c r="D290" s="10"/>
      <c r="E290" s="8"/>
    </row>
    <row r="291" ht="15.75" customHeight="1">
      <c r="D291" s="10"/>
      <c r="E291" s="8"/>
    </row>
    <row r="292" ht="15.75" customHeight="1">
      <c r="D292" s="10"/>
      <c r="E292" s="8"/>
    </row>
    <row r="293" ht="15.75" customHeight="1">
      <c r="D293" s="10"/>
      <c r="E293" s="8"/>
    </row>
    <row r="294" ht="15.75" customHeight="1">
      <c r="D294" s="10"/>
      <c r="E294" s="8"/>
    </row>
    <row r="295" ht="15.75" customHeight="1">
      <c r="D295" s="10"/>
      <c r="E295" s="8"/>
    </row>
    <row r="296" ht="15.75" customHeight="1">
      <c r="D296" s="10"/>
      <c r="E296" s="8"/>
    </row>
    <row r="297" ht="15.75" customHeight="1">
      <c r="D297" s="10"/>
      <c r="E297" s="8"/>
    </row>
    <row r="298" ht="15.75" customHeight="1">
      <c r="D298" s="10"/>
      <c r="E298" s="8"/>
    </row>
    <row r="299" ht="15.75" customHeight="1">
      <c r="D299" s="10"/>
      <c r="E299" s="8"/>
    </row>
    <row r="300" ht="15.75" customHeight="1">
      <c r="D300" s="10"/>
      <c r="E300" s="8"/>
    </row>
    <row r="301" ht="15.75" customHeight="1">
      <c r="D301" s="10"/>
      <c r="E301" s="8"/>
    </row>
    <row r="302" ht="15.75" customHeight="1">
      <c r="D302" s="10"/>
      <c r="E302" s="8"/>
    </row>
    <row r="303" ht="15.75" customHeight="1">
      <c r="D303" s="10"/>
      <c r="E303" s="8"/>
    </row>
    <row r="304" ht="15.75" customHeight="1">
      <c r="D304" s="10"/>
      <c r="E304" s="8"/>
    </row>
    <row r="305" ht="15.75" customHeight="1">
      <c r="D305" s="10"/>
      <c r="E305" s="8"/>
    </row>
    <row r="306" ht="15.75" customHeight="1">
      <c r="D306" s="10"/>
      <c r="E306" s="8"/>
    </row>
    <row r="307" ht="15.75" customHeight="1">
      <c r="D307" s="10"/>
      <c r="E307" s="8"/>
    </row>
    <row r="308" ht="15.75" customHeight="1">
      <c r="D308" s="10"/>
      <c r="E308" s="8"/>
    </row>
    <row r="309" ht="15.75" customHeight="1">
      <c r="D309" s="10"/>
      <c r="E309" s="8"/>
    </row>
    <row r="310" ht="15.75" customHeight="1">
      <c r="D310" s="10"/>
      <c r="E310" s="8"/>
    </row>
    <row r="311" ht="15.75" customHeight="1">
      <c r="D311" s="10"/>
      <c r="E311" s="8"/>
    </row>
    <row r="312" ht="15.75" customHeight="1">
      <c r="D312" s="10"/>
      <c r="E312" s="8"/>
    </row>
    <row r="313" ht="15.75" customHeight="1">
      <c r="D313" s="10"/>
      <c r="E313" s="8"/>
    </row>
    <row r="314" ht="15.75" customHeight="1">
      <c r="D314" s="10"/>
      <c r="E314" s="8"/>
    </row>
    <row r="315" ht="15.75" customHeight="1">
      <c r="D315" s="10"/>
      <c r="E315" s="8"/>
    </row>
    <row r="316" ht="15.75" customHeight="1">
      <c r="D316" s="10"/>
      <c r="E316" s="8"/>
    </row>
    <row r="317" ht="15.75" customHeight="1">
      <c r="D317" s="10"/>
      <c r="E317" s="8"/>
    </row>
    <row r="318" ht="15.75" customHeight="1">
      <c r="D318" s="10"/>
      <c r="E318" s="8"/>
    </row>
    <row r="319" ht="15.75" customHeight="1">
      <c r="D319" s="10"/>
      <c r="E319" s="8"/>
    </row>
    <row r="320" ht="15.75" customHeight="1">
      <c r="D320" s="10"/>
      <c r="E320" s="8"/>
    </row>
    <row r="321" ht="15.75" customHeight="1">
      <c r="D321" s="10"/>
      <c r="E321" s="8"/>
    </row>
    <row r="322" ht="15.75" customHeight="1">
      <c r="D322" s="10"/>
      <c r="E322" s="8"/>
    </row>
    <row r="323" ht="15.75" customHeight="1">
      <c r="D323" s="10"/>
      <c r="E323" s="8"/>
    </row>
    <row r="324" ht="15.75" customHeight="1">
      <c r="D324" s="10"/>
      <c r="E324" s="8"/>
    </row>
    <row r="325" ht="15.75" customHeight="1">
      <c r="D325" s="10"/>
      <c r="E325" s="8"/>
    </row>
    <row r="326" ht="15.75" customHeight="1">
      <c r="D326" s="10"/>
      <c r="E326" s="8"/>
    </row>
    <row r="327" ht="15.75" customHeight="1">
      <c r="D327" s="10"/>
      <c r="E327" s="8"/>
    </row>
    <row r="328" ht="15.75" customHeight="1">
      <c r="D328" s="10"/>
      <c r="E328" s="8"/>
    </row>
    <row r="329" ht="15.75" customHeight="1">
      <c r="D329" s="10"/>
      <c r="E329" s="8"/>
    </row>
    <row r="330" ht="15.75" customHeight="1">
      <c r="D330" s="10"/>
      <c r="E330" s="8"/>
    </row>
    <row r="331" ht="15.75" customHeight="1">
      <c r="D331" s="10"/>
      <c r="E331" s="8"/>
    </row>
    <row r="332" ht="15.75" customHeight="1">
      <c r="D332" s="10"/>
      <c r="E332" s="8"/>
    </row>
    <row r="333" ht="15.75" customHeight="1">
      <c r="D333" s="10"/>
      <c r="E333" s="8"/>
    </row>
    <row r="334" ht="15.75" customHeight="1">
      <c r="D334" s="10"/>
      <c r="E334" s="8"/>
    </row>
    <row r="335" ht="15.75" customHeight="1">
      <c r="D335" s="10"/>
      <c r="E335" s="8"/>
    </row>
    <row r="336" ht="15.75" customHeight="1">
      <c r="D336" s="10"/>
      <c r="E336" s="8"/>
    </row>
    <row r="337" ht="15.75" customHeight="1">
      <c r="D337" s="10"/>
      <c r="E337" s="8"/>
    </row>
    <row r="338" ht="15.75" customHeight="1">
      <c r="D338" s="10"/>
      <c r="E338" s="8"/>
    </row>
    <row r="339" ht="15.75" customHeight="1">
      <c r="D339" s="10"/>
      <c r="E339" s="8"/>
    </row>
    <row r="340" ht="15.75" customHeight="1">
      <c r="D340" s="10"/>
      <c r="E340" s="8"/>
    </row>
    <row r="341" ht="15.75" customHeight="1">
      <c r="D341" s="10"/>
      <c r="E341" s="8"/>
    </row>
    <row r="342" ht="15.75" customHeight="1">
      <c r="D342" s="10"/>
      <c r="E342" s="8"/>
    </row>
    <row r="343" ht="15.75" customHeight="1">
      <c r="D343" s="10"/>
      <c r="E343" s="8"/>
    </row>
    <row r="344" ht="15.75" customHeight="1">
      <c r="D344" s="10"/>
      <c r="E344" s="8"/>
    </row>
    <row r="345" ht="15.75" customHeight="1">
      <c r="D345" s="10"/>
      <c r="E345" s="8"/>
    </row>
    <row r="346" ht="15.75" customHeight="1">
      <c r="D346" s="10"/>
      <c r="E346" s="8"/>
    </row>
    <row r="347" ht="15.75" customHeight="1">
      <c r="D347" s="10"/>
      <c r="E347" s="8"/>
    </row>
    <row r="348" ht="15.75" customHeight="1">
      <c r="D348" s="10"/>
      <c r="E348" s="8"/>
    </row>
    <row r="349" ht="15.75" customHeight="1">
      <c r="D349" s="10"/>
      <c r="E349" s="8"/>
    </row>
    <row r="350" ht="15.75" customHeight="1">
      <c r="D350" s="10"/>
      <c r="E350" s="8"/>
    </row>
    <row r="351" ht="15.75" customHeight="1">
      <c r="D351" s="10"/>
      <c r="E351" s="8"/>
    </row>
    <row r="352" ht="15.75" customHeight="1">
      <c r="D352" s="10"/>
      <c r="E352" s="8"/>
    </row>
    <row r="353" ht="15.75" customHeight="1">
      <c r="D353" s="10"/>
      <c r="E353" s="8"/>
    </row>
    <row r="354" ht="15.75" customHeight="1">
      <c r="D354" s="10"/>
      <c r="E354" s="8"/>
    </row>
    <row r="355" ht="15.75" customHeight="1">
      <c r="D355" s="10"/>
      <c r="E355" s="8"/>
    </row>
    <row r="356" ht="15.75" customHeight="1">
      <c r="D356" s="10"/>
      <c r="E356" s="8"/>
    </row>
    <row r="357" ht="15.75" customHeight="1">
      <c r="D357" s="10"/>
      <c r="E357" s="8"/>
    </row>
    <row r="358" ht="15.75" customHeight="1">
      <c r="D358" s="10"/>
      <c r="E358" s="8"/>
    </row>
    <row r="359" ht="15.75" customHeight="1">
      <c r="D359" s="10"/>
      <c r="E359" s="8"/>
    </row>
    <row r="360" ht="15.75" customHeight="1">
      <c r="D360" s="10"/>
      <c r="E360" s="8"/>
    </row>
    <row r="361" ht="15.75" customHeight="1">
      <c r="D361" s="10"/>
      <c r="E361" s="8"/>
    </row>
    <row r="362" ht="15.75" customHeight="1">
      <c r="D362" s="10"/>
      <c r="E362" s="8"/>
    </row>
    <row r="363" ht="15.75" customHeight="1">
      <c r="D363" s="10"/>
      <c r="E363" s="8"/>
    </row>
    <row r="364" ht="15.75" customHeight="1">
      <c r="D364" s="10"/>
      <c r="E364" s="8"/>
    </row>
    <row r="365" ht="15.75" customHeight="1">
      <c r="D365" s="10"/>
      <c r="E365" s="8"/>
    </row>
    <row r="366" ht="15.75" customHeight="1">
      <c r="D366" s="10"/>
      <c r="E366" s="8"/>
    </row>
    <row r="367" ht="15.75" customHeight="1">
      <c r="D367" s="10"/>
      <c r="E367" s="8"/>
    </row>
    <row r="368" ht="15.75" customHeight="1">
      <c r="D368" s="10"/>
      <c r="E368" s="8"/>
    </row>
    <row r="369" ht="15.75" customHeight="1">
      <c r="D369" s="10"/>
      <c r="E369" s="8"/>
    </row>
    <row r="370" ht="15.75" customHeight="1">
      <c r="D370" s="10"/>
      <c r="E370" s="8"/>
    </row>
    <row r="371" ht="15.75" customHeight="1">
      <c r="D371" s="10"/>
      <c r="E371" s="8"/>
    </row>
    <row r="372" ht="15.75" customHeight="1">
      <c r="D372" s="10"/>
      <c r="E372" s="8"/>
    </row>
    <row r="373" ht="15.75" customHeight="1">
      <c r="D373" s="10"/>
      <c r="E373" s="8"/>
    </row>
    <row r="374" ht="15.75" customHeight="1">
      <c r="D374" s="10"/>
      <c r="E374" s="8"/>
    </row>
    <row r="375" ht="15.75" customHeight="1">
      <c r="D375" s="10"/>
      <c r="E375" s="8"/>
    </row>
    <row r="376" ht="15.75" customHeight="1">
      <c r="D376" s="10"/>
      <c r="E376" s="8"/>
    </row>
    <row r="377" ht="15.75" customHeight="1">
      <c r="D377" s="10"/>
      <c r="E377" s="8"/>
    </row>
    <row r="378" ht="15.75" customHeight="1">
      <c r="D378" s="10"/>
      <c r="E378" s="8"/>
    </row>
    <row r="379" ht="15.75" customHeight="1">
      <c r="D379" s="10"/>
      <c r="E379" s="8"/>
    </row>
    <row r="380" ht="15.75" customHeight="1">
      <c r="D380" s="10"/>
      <c r="E380" s="8"/>
    </row>
    <row r="381" ht="15.75" customHeight="1">
      <c r="D381" s="10"/>
      <c r="E381" s="8"/>
    </row>
    <row r="382" ht="15.75" customHeight="1">
      <c r="D382" s="10"/>
      <c r="E382" s="8"/>
    </row>
    <row r="383" ht="15.75" customHeight="1">
      <c r="D383" s="10"/>
      <c r="E383" s="8"/>
    </row>
    <row r="384" ht="15.75" customHeight="1">
      <c r="D384" s="10"/>
      <c r="E384" s="8"/>
    </row>
    <row r="385" ht="15.75" customHeight="1">
      <c r="D385" s="10"/>
      <c r="E385" s="8"/>
    </row>
    <row r="386" ht="15.75" customHeight="1">
      <c r="D386" s="10"/>
      <c r="E386" s="8"/>
    </row>
    <row r="387" ht="15.75" customHeight="1">
      <c r="D387" s="10"/>
      <c r="E387" s="8"/>
    </row>
    <row r="388" ht="15.75" customHeight="1">
      <c r="D388" s="10"/>
      <c r="E388" s="8"/>
    </row>
    <row r="389" ht="15.75" customHeight="1">
      <c r="D389" s="10"/>
      <c r="E389" s="8"/>
    </row>
    <row r="390" ht="15.75" customHeight="1">
      <c r="D390" s="10"/>
      <c r="E390" s="8"/>
    </row>
    <row r="391" ht="15.75" customHeight="1">
      <c r="D391" s="10"/>
      <c r="E391" s="8"/>
    </row>
    <row r="392" ht="15.75" customHeight="1">
      <c r="D392" s="10"/>
      <c r="E392" s="8"/>
    </row>
    <row r="393" ht="15.75" customHeight="1">
      <c r="D393" s="10"/>
      <c r="E393" s="8"/>
    </row>
    <row r="394" ht="15.75" customHeight="1">
      <c r="D394" s="10"/>
      <c r="E394" s="8"/>
    </row>
    <row r="395" ht="15.75" customHeight="1">
      <c r="D395" s="10"/>
      <c r="E395" s="8"/>
    </row>
    <row r="396" ht="15.75" customHeight="1">
      <c r="D396" s="10"/>
      <c r="E396" s="8"/>
    </row>
    <row r="397" ht="15.75" customHeight="1">
      <c r="D397" s="10"/>
      <c r="E397" s="8"/>
    </row>
    <row r="398" ht="15.75" customHeight="1">
      <c r="D398" s="10"/>
      <c r="E398" s="8"/>
    </row>
    <row r="399" ht="15.75" customHeight="1">
      <c r="D399" s="10"/>
      <c r="E399" s="8"/>
    </row>
    <row r="400" ht="15.75" customHeight="1">
      <c r="D400" s="10"/>
      <c r="E400" s="8"/>
    </row>
    <row r="401" ht="15.75" customHeight="1">
      <c r="D401" s="10"/>
      <c r="E401" s="8"/>
    </row>
    <row r="402" ht="15.75" customHeight="1">
      <c r="D402" s="10"/>
      <c r="E402" s="8"/>
    </row>
    <row r="403" ht="15.75" customHeight="1">
      <c r="D403" s="10"/>
      <c r="E403" s="8"/>
    </row>
    <row r="404" ht="15.75" customHeight="1">
      <c r="D404" s="10"/>
      <c r="E404" s="8"/>
    </row>
    <row r="405" ht="15.75" customHeight="1">
      <c r="D405" s="10"/>
      <c r="E405" s="8"/>
    </row>
    <row r="406" ht="15.75" customHeight="1">
      <c r="D406" s="10"/>
      <c r="E406" s="8"/>
    </row>
    <row r="407" ht="15.75" customHeight="1">
      <c r="D407" s="10"/>
      <c r="E407" s="8"/>
    </row>
    <row r="408" ht="15.75" customHeight="1">
      <c r="D408" s="10"/>
      <c r="E408" s="8"/>
    </row>
    <row r="409" ht="15.75" customHeight="1">
      <c r="D409" s="10"/>
      <c r="E409" s="8"/>
    </row>
    <row r="410" ht="15.75" customHeight="1">
      <c r="D410" s="10"/>
      <c r="E410" s="8"/>
    </row>
    <row r="411" ht="15.75" customHeight="1">
      <c r="D411" s="10"/>
      <c r="E411" s="8"/>
    </row>
    <row r="412" ht="15.75" customHeight="1">
      <c r="D412" s="10"/>
      <c r="E412" s="8"/>
    </row>
    <row r="413" ht="15.75" customHeight="1">
      <c r="D413" s="10"/>
      <c r="E413" s="8"/>
    </row>
    <row r="414" ht="15.75" customHeight="1">
      <c r="D414" s="10"/>
      <c r="E414" s="8"/>
    </row>
    <row r="415" ht="15.75" customHeight="1">
      <c r="D415" s="10"/>
      <c r="E415" s="8"/>
    </row>
    <row r="416" ht="15.75" customHeight="1">
      <c r="D416" s="10"/>
      <c r="E416" s="8"/>
    </row>
    <row r="417" ht="15.75" customHeight="1">
      <c r="D417" s="10"/>
      <c r="E417" s="8"/>
    </row>
    <row r="418" ht="15.75" customHeight="1">
      <c r="D418" s="10"/>
      <c r="E418" s="8"/>
    </row>
    <row r="419" ht="15.75" customHeight="1">
      <c r="D419" s="10"/>
      <c r="E419" s="8"/>
    </row>
    <row r="420" ht="15.75" customHeight="1">
      <c r="D420" s="10"/>
      <c r="E420" s="8"/>
    </row>
    <row r="421" ht="15.75" customHeight="1">
      <c r="D421" s="10"/>
      <c r="E421" s="8"/>
    </row>
    <row r="422" ht="15.75" customHeight="1">
      <c r="D422" s="10"/>
      <c r="E422" s="8"/>
    </row>
    <row r="423" ht="15.75" customHeight="1">
      <c r="D423" s="10"/>
      <c r="E423" s="8"/>
    </row>
    <row r="424" ht="15.75" customHeight="1">
      <c r="D424" s="10"/>
      <c r="E424" s="8"/>
    </row>
    <row r="425" ht="15.75" customHeight="1">
      <c r="D425" s="10"/>
      <c r="E425" s="8"/>
    </row>
    <row r="426" ht="15.75" customHeight="1">
      <c r="D426" s="10"/>
      <c r="E426" s="8"/>
    </row>
    <row r="427" ht="15.75" customHeight="1">
      <c r="D427" s="10"/>
      <c r="E427" s="8"/>
    </row>
    <row r="428" ht="15.75" customHeight="1">
      <c r="D428" s="10"/>
      <c r="E428" s="8"/>
    </row>
    <row r="429" ht="15.75" customHeight="1">
      <c r="D429" s="10"/>
      <c r="E429" s="8"/>
    </row>
    <row r="430" ht="15.75" customHeight="1">
      <c r="D430" s="10"/>
      <c r="E430" s="8"/>
    </row>
    <row r="431" ht="15.75" customHeight="1">
      <c r="D431" s="10"/>
      <c r="E431" s="8"/>
    </row>
    <row r="432" ht="15.75" customHeight="1">
      <c r="D432" s="10"/>
      <c r="E432" s="8"/>
    </row>
    <row r="433" ht="15.75" customHeight="1">
      <c r="D433" s="10"/>
      <c r="E433" s="8"/>
    </row>
    <row r="434" ht="15.75" customHeight="1">
      <c r="D434" s="10"/>
      <c r="E434" s="8"/>
    </row>
    <row r="435" ht="15.75" customHeight="1">
      <c r="D435" s="10"/>
      <c r="E435" s="8"/>
    </row>
    <row r="436" ht="15.75" customHeight="1">
      <c r="D436" s="10"/>
      <c r="E436" s="8"/>
    </row>
    <row r="437" ht="15.75" customHeight="1">
      <c r="D437" s="10"/>
      <c r="E437" s="8"/>
    </row>
    <row r="438" ht="15.75" customHeight="1">
      <c r="D438" s="10"/>
      <c r="E438" s="8"/>
    </row>
    <row r="439" ht="15.75" customHeight="1">
      <c r="D439" s="10"/>
      <c r="E439" s="8"/>
    </row>
    <row r="440" ht="15.75" customHeight="1">
      <c r="D440" s="10"/>
      <c r="E440" s="8"/>
    </row>
    <row r="441" ht="15.75" customHeight="1">
      <c r="D441" s="10"/>
      <c r="E441" s="8"/>
    </row>
    <row r="442" ht="15.75" customHeight="1">
      <c r="D442" s="10"/>
      <c r="E442" s="8"/>
    </row>
    <row r="443" ht="15.75" customHeight="1">
      <c r="D443" s="10"/>
      <c r="E443" s="8"/>
    </row>
    <row r="444" ht="15.75" customHeight="1">
      <c r="D444" s="10"/>
      <c r="E444" s="8"/>
    </row>
    <row r="445" ht="15.75" customHeight="1">
      <c r="D445" s="10"/>
      <c r="E445" s="8"/>
    </row>
    <row r="446" ht="15.75" customHeight="1">
      <c r="D446" s="10"/>
      <c r="E446" s="8"/>
    </row>
    <row r="447" ht="15.75" customHeight="1">
      <c r="D447" s="10"/>
      <c r="E447" s="8"/>
    </row>
    <row r="448" ht="15.75" customHeight="1">
      <c r="D448" s="10"/>
      <c r="E448" s="8"/>
    </row>
    <row r="449" ht="15.75" customHeight="1">
      <c r="D449" s="10"/>
      <c r="E449" s="8"/>
    </row>
    <row r="450" ht="15.75" customHeight="1">
      <c r="D450" s="10"/>
      <c r="E450" s="8"/>
    </row>
    <row r="451" ht="15.75" customHeight="1">
      <c r="D451" s="10"/>
      <c r="E451" s="8"/>
    </row>
    <row r="452" ht="15.75" customHeight="1">
      <c r="D452" s="10"/>
      <c r="E452" s="8"/>
    </row>
    <row r="453" ht="15.75" customHeight="1">
      <c r="D453" s="10"/>
      <c r="E453" s="8"/>
    </row>
    <row r="454" ht="15.75" customHeight="1">
      <c r="D454" s="10"/>
      <c r="E454" s="8"/>
    </row>
    <row r="455" ht="15.75" customHeight="1">
      <c r="D455" s="10"/>
      <c r="E455" s="8"/>
    </row>
    <row r="456" ht="15.75" customHeight="1">
      <c r="D456" s="10"/>
      <c r="E456" s="8"/>
    </row>
    <row r="457" ht="15.75" customHeight="1">
      <c r="D457" s="10"/>
      <c r="E457" s="8"/>
    </row>
    <row r="458" ht="15.75" customHeight="1">
      <c r="D458" s="10"/>
      <c r="E458" s="8"/>
    </row>
    <row r="459" ht="15.75" customHeight="1">
      <c r="D459" s="10"/>
      <c r="E459" s="8"/>
    </row>
    <row r="460" ht="15.75" customHeight="1">
      <c r="D460" s="10"/>
      <c r="E460" s="8"/>
    </row>
    <row r="461" ht="15.75" customHeight="1">
      <c r="D461" s="10"/>
      <c r="E461" s="8"/>
    </row>
    <row r="462" ht="15.75" customHeight="1">
      <c r="D462" s="10"/>
      <c r="E462" s="8"/>
    </row>
    <row r="463" ht="15.75" customHeight="1">
      <c r="D463" s="10"/>
      <c r="E463" s="8"/>
    </row>
    <row r="464" ht="15.75" customHeight="1">
      <c r="D464" s="10"/>
      <c r="E464" s="8"/>
    </row>
    <row r="465" ht="15.75" customHeight="1">
      <c r="D465" s="10"/>
      <c r="E465" s="8"/>
    </row>
    <row r="466" ht="15.75" customHeight="1">
      <c r="D466" s="10"/>
      <c r="E466" s="8"/>
    </row>
    <row r="467" ht="15.75" customHeight="1">
      <c r="D467" s="10"/>
      <c r="E467" s="8"/>
    </row>
    <row r="468" ht="15.75" customHeight="1">
      <c r="D468" s="10"/>
      <c r="E468" s="8"/>
    </row>
    <row r="469" ht="15.75" customHeight="1">
      <c r="D469" s="10"/>
      <c r="E469" s="8"/>
    </row>
    <row r="470" ht="15.75" customHeight="1">
      <c r="D470" s="10"/>
      <c r="E470" s="8"/>
    </row>
    <row r="471" ht="15.75" customHeight="1">
      <c r="D471" s="10"/>
      <c r="E471" s="8"/>
    </row>
    <row r="472" ht="15.75" customHeight="1">
      <c r="D472" s="10"/>
      <c r="E472" s="8"/>
    </row>
    <row r="473" ht="15.75" customHeight="1">
      <c r="D473" s="10"/>
      <c r="E473" s="8"/>
    </row>
    <row r="474" ht="15.75" customHeight="1">
      <c r="D474" s="10"/>
      <c r="E474" s="8"/>
    </row>
    <row r="475" ht="15.75" customHeight="1">
      <c r="D475" s="10"/>
      <c r="E475" s="8"/>
    </row>
    <row r="476" ht="15.75" customHeight="1">
      <c r="D476" s="10"/>
      <c r="E476" s="8"/>
    </row>
    <row r="477" ht="15.75" customHeight="1">
      <c r="D477" s="10"/>
      <c r="E477" s="8"/>
    </row>
    <row r="478" ht="15.75" customHeight="1">
      <c r="D478" s="10"/>
      <c r="E478" s="8"/>
    </row>
    <row r="479" ht="15.75" customHeight="1">
      <c r="D479" s="10"/>
      <c r="E479" s="8"/>
    </row>
    <row r="480" ht="15.75" customHeight="1">
      <c r="D480" s="10"/>
      <c r="E480" s="8"/>
    </row>
    <row r="481" ht="15.75" customHeight="1">
      <c r="D481" s="10"/>
      <c r="E481" s="8"/>
    </row>
    <row r="482" ht="15.75" customHeight="1">
      <c r="D482" s="10"/>
      <c r="E482" s="8"/>
    </row>
    <row r="483" ht="15.75" customHeight="1">
      <c r="D483" s="10"/>
      <c r="E483" s="8"/>
    </row>
    <row r="484" ht="15.75" customHeight="1">
      <c r="D484" s="10"/>
      <c r="E484" s="8"/>
    </row>
    <row r="485" ht="15.75" customHeight="1">
      <c r="D485" s="10"/>
      <c r="E485" s="8"/>
    </row>
    <row r="486" ht="15.75" customHeight="1">
      <c r="D486" s="10"/>
      <c r="E486" s="8"/>
    </row>
    <row r="487" ht="15.75" customHeight="1">
      <c r="D487" s="10"/>
      <c r="E487" s="8"/>
    </row>
    <row r="488" ht="15.75" customHeight="1">
      <c r="D488" s="10"/>
      <c r="E488" s="8"/>
    </row>
    <row r="489" ht="15.75" customHeight="1">
      <c r="D489" s="10"/>
      <c r="E489" s="8"/>
    </row>
    <row r="490" ht="15.75" customHeight="1">
      <c r="D490" s="10"/>
      <c r="E490" s="8"/>
    </row>
    <row r="491" ht="15.75" customHeight="1">
      <c r="D491" s="10"/>
      <c r="E491" s="8"/>
    </row>
    <row r="492" ht="15.75" customHeight="1">
      <c r="D492" s="10"/>
      <c r="E492" s="8"/>
    </row>
    <row r="493" ht="15.75" customHeight="1">
      <c r="D493" s="10"/>
      <c r="E493" s="8"/>
    </row>
    <row r="494" ht="15.75" customHeight="1">
      <c r="D494" s="10"/>
      <c r="E494" s="8"/>
    </row>
    <row r="495" ht="15.75" customHeight="1">
      <c r="D495" s="10"/>
      <c r="E495" s="8"/>
    </row>
    <row r="496" ht="15.75" customHeight="1">
      <c r="D496" s="10"/>
      <c r="E496" s="8"/>
    </row>
    <row r="497" ht="15.75" customHeight="1">
      <c r="D497" s="10"/>
      <c r="E497" s="8"/>
    </row>
    <row r="498" ht="15.75" customHeight="1">
      <c r="D498" s="10"/>
      <c r="E498" s="8"/>
    </row>
    <row r="499" ht="15.75" customHeight="1">
      <c r="D499" s="10"/>
      <c r="E499" s="8"/>
    </row>
    <row r="500" ht="15.75" customHeight="1">
      <c r="D500" s="10"/>
      <c r="E500" s="8"/>
    </row>
    <row r="501" ht="15.75" customHeight="1">
      <c r="D501" s="10"/>
      <c r="E501" s="8"/>
    </row>
    <row r="502" ht="15.75" customHeight="1">
      <c r="D502" s="10"/>
      <c r="E502" s="8"/>
    </row>
    <row r="503" ht="15.75" customHeight="1">
      <c r="D503" s="10"/>
      <c r="E503" s="8"/>
    </row>
    <row r="504" ht="15.75" customHeight="1">
      <c r="D504" s="10"/>
      <c r="E504" s="8"/>
    </row>
    <row r="505" ht="15.75" customHeight="1">
      <c r="D505" s="10"/>
      <c r="E505" s="8"/>
    </row>
    <row r="506" ht="15.75" customHeight="1">
      <c r="D506" s="10"/>
      <c r="E506" s="8"/>
    </row>
    <row r="507" ht="15.75" customHeight="1">
      <c r="D507" s="10"/>
      <c r="E507" s="8"/>
    </row>
    <row r="508" ht="15.75" customHeight="1">
      <c r="D508" s="10"/>
      <c r="E508" s="8"/>
    </row>
    <row r="509" ht="15.75" customHeight="1">
      <c r="D509" s="10"/>
      <c r="E509" s="8"/>
    </row>
    <row r="510" ht="15.75" customHeight="1">
      <c r="D510" s="10"/>
      <c r="E510" s="8"/>
    </row>
    <row r="511" ht="15.75" customHeight="1">
      <c r="D511" s="10"/>
      <c r="E511" s="8"/>
    </row>
    <row r="512" ht="15.75" customHeight="1">
      <c r="D512" s="10"/>
      <c r="E512" s="8"/>
    </row>
    <row r="513" ht="15.75" customHeight="1">
      <c r="D513" s="10"/>
      <c r="E513" s="8"/>
    </row>
    <row r="514" ht="15.75" customHeight="1">
      <c r="D514" s="10"/>
      <c r="E514" s="8"/>
    </row>
    <row r="515" ht="15.75" customHeight="1">
      <c r="D515" s="10"/>
      <c r="E515" s="8"/>
    </row>
    <row r="516" ht="15.75" customHeight="1">
      <c r="D516" s="10"/>
      <c r="E516" s="8"/>
    </row>
    <row r="517" ht="15.75" customHeight="1">
      <c r="D517" s="10"/>
      <c r="E517" s="8"/>
    </row>
    <row r="518" ht="15.75" customHeight="1">
      <c r="D518" s="10"/>
      <c r="E518" s="8"/>
    </row>
    <row r="519" ht="15.75" customHeight="1">
      <c r="D519" s="10"/>
      <c r="E519" s="8"/>
    </row>
    <row r="520" ht="15.75" customHeight="1">
      <c r="D520" s="10"/>
      <c r="E520" s="8"/>
    </row>
    <row r="521" ht="15.75" customHeight="1">
      <c r="D521" s="10"/>
      <c r="E521" s="8"/>
    </row>
    <row r="522" ht="15.75" customHeight="1">
      <c r="D522" s="10"/>
      <c r="E522" s="8"/>
    </row>
    <row r="523" ht="15.75" customHeight="1">
      <c r="D523" s="10"/>
      <c r="E523" s="8"/>
    </row>
    <row r="524" ht="15.75" customHeight="1">
      <c r="D524" s="10"/>
      <c r="E524" s="8"/>
    </row>
    <row r="525" ht="15.75" customHeight="1">
      <c r="D525" s="10"/>
      <c r="E525" s="8"/>
    </row>
    <row r="526" ht="15.75" customHeight="1">
      <c r="D526" s="10"/>
      <c r="E526" s="8"/>
    </row>
    <row r="527" ht="15.75" customHeight="1">
      <c r="D527" s="10"/>
      <c r="E527" s="8"/>
    </row>
    <row r="528" ht="15.75" customHeight="1">
      <c r="D528" s="10"/>
      <c r="E528" s="8"/>
    </row>
    <row r="529" ht="15.75" customHeight="1">
      <c r="D529" s="10"/>
      <c r="E529" s="8"/>
    </row>
    <row r="530" ht="15.75" customHeight="1">
      <c r="D530" s="10"/>
      <c r="E530" s="8"/>
    </row>
    <row r="531" ht="15.75" customHeight="1">
      <c r="D531" s="10"/>
      <c r="E531" s="8"/>
    </row>
    <row r="532" ht="15.75" customHeight="1">
      <c r="D532" s="10"/>
      <c r="E532" s="8"/>
    </row>
    <row r="533" ht="15.75" customHeight="1">
      <c r="D533" s="10"/>
      <c r="E533" s="8"/>
    </row>
    <row r="534" ht="15.75" customHeight="1">
      <c r="D534" s="10"/>
      <c r="E534" s="8"/>
    </row>
    <row r="535" ht="15.75" customHeight="1">
      <c r="D535" s="10"/>
      <c r="E535" s="8"/>
    </row>
    <row r="536" ht="15.75" customHeight="1">
      <c r="D536" s="10"/>
      <c r="E536" s="8"/>
    </row>
    <row r="537" ht="15.75" customHeight="1">
      <c r="D537" s="10"/>
      <c r="E537" s="8"/>
    </row>
    <row r="538" ht="15.75" customHeight="1">
      <c r="D538" s="10"/>
      <c r="E538" s="8"/>
    </row>
    <row r="539" ht="15.75" customHeight="1">
      <c r="D539" s="10"/>
      <c r="E539" s="8"/>
    </row>
    <row r="540" ht="15.75" customHeight="1">
      <c r="D540" s="10"/>
      <c r="E540" s="8"/>
    </row>
    <row r="541" ht="15.75" customHeight="1">
      <c r="D541" s="10"/>
      <c r="E541" s="8"/>
    </row>
    <row r="542" ht="15.75" customHeight="1">
      <c r="D542" s="10"/>
      <c r="E542" s="8"/>
    </row>
    <row r="543" ht="15.75" customHeight="1">
      <c r="D543" s="10"/>
      <c r="E543" s="8"/>
    </row>
    <row r="544" ht="15.75" customHeight="1">
      <c r="D544" s="10"/>
      <c r="E544" s="8"/>
    </row>
    <row r="545" ht="15.75" customHeight="1">
      <c r="D545" s="10"/>
      <c r="E545" s="8"/>
    </row>
    <row r="546" ht="15.75" customHeight="1">
      <c r="D546" s="10"/>
      <c r="E546" s="8"/>
    </row>
    <row r="547" ht="15.75" customHeight="1">
      <c r="D547" s="10"/>
      <c r="E547" s="8"/>
    </row>
    <row r="548" ht="15.75" customHeight="1">
      <c r="D548" s="10"/>
      <c r="E548" s="8"/>
    </row>
    <row r="549" ht="15.75" customHeight="1">
      <c r="D549" s="10"/>
      <c r="E549" s="8"/>
    </row>
    <row r="550" ht="15.75" customHeight="1">
      <c r="D550" s="10"/>
      <c r="E550" s="8"/>
    </row>
    <row r="551" ht="15.75" customHeight="1">
      <c r="D551" s="10"/>
      <c r="E551" s="8"/>
    </row>
    <row r="552" ht="15.75" customHeight="1">
      <c r="D552" s="10"/>
      <c r="E552" s="8"/>
    </row>
    <row r="553" ht="15.75" customHeight="1">
      <c r="D553" s="10"/>
      <c r="E553" s="8"/>
    </row>
    <row r="554" ht="15.75" customHeight="1">
      <c r="D554" s="10"/>
      <c r="E554" s="8"/>
    </row>
    <row r="555" ht="15.75" customHeight="1">
      <c r="D555" s="10"/>
      <c r="E555" s="8"/>
    </row>
    <row r="556" ht="15.75" customHeight="1">
      <c r="D556" s="10"/>
      <c r="E556" s="8"/>
    </row>
    <row r="557" ht="15.75" customHeight="1">
      <c r="D557" s="10"/>
      <c r="E557" s="8"/>
    </row>
    <row r="558" ht="15.75" customHeight="1">
      <c r="D558" s="10"/>
      <c r="E558" s="8"/>
    </row>
    <row r="559" ht="15.75" customHeight="1">
      <c r="D559" s="10"/>
      <c r="E559" s="8"/>
    </row>
    <row r="560" ht="15.75" customHeight="1">
      <c r="D560" s="10"/>
      <c r="E560" s="8"/>
    </row>
    <row r="561" ht="15.75" customHeight="1">
      <c r="D561" s="10"/>
      <c r="E561" s="8"/>
    </row>
    <row r="562" ht="15.75" customHeight="1">
      <c r="D562" s="10"/>
      <c r="E562" s="8"/>
    </row>
    <row r="563" ht="15.75" customHeight="1">
      <c r="D563" s="10"/>
      <c r="E563" s="8"/>
    </row>
    <row r="564" ht="15.75" customHeight="1">
      <c r="D564" s="10"/>
      <c r="E564" s="8"/>
    </row>
    <row r="565" ht="15.75" customHeight="1">
      <c r="D565" s="10"/>
      <c r="E565" s="8"/>
    </row>
    <row r="566" ht="15.75" customHeight="1">
      <c r="D566" s="10"/>
      <c r="E566" s="8"/>
    </row>
    <row r="567" ht="15.75" customHeight="1">
      <c r="D567" s="10"/>
      <c r="E567" s="8"/>
    </row>
    <row r="568" ht="15.75" customHeight="1">
      <c r="D568" s="10"/>
      <c r="E568" s="8"/>
    </row>
    <row r="569" ht="15.75" customHeight="1">
      <c r="D569" s="10"/>
      <c r="E569" s="8"/>
    </row>
    <row r="570" ht="15.75" customHeight="1">
      <c r="D570" s="10"/>
      <c r="E570" s="8"/>
    </row>
    <row r="571" ht="15.75" customHeight="1">
      <c r="D571" s="10"/>
      <c r="E571" s="8"/>
    </row>
    <row r="572" ht="15.75" customHeight="1">
      <c r="D572" s="10"/>
      <c r="E572" s="8"/>
    </row>
    <row r="573" ht="15.75" customHeight="1">
      <c r="D573" s="10"/>
      <c r="E573" s="8"/>
    </row>
    <row r="574" ht="15.75" customHeight="1">
      <c r="D574" s="10"/>
      <c r="E574" s="8"/>
    </row>
    <row r="575" ht="15.75" customHeight="1">
      <c r="D575" s="10"/>
      <c r="E575" s="8"/>
    </row>
    <row r="576" ht="15.75" customHeight="1">
      <c r="D576" s="10"/>
      <c r="E576" s="8"/>
    </row>
    <row r="577" ht="15.75" customHeight="1">
      <c r="D577" s="10"/>
      <c r="E577" s="8"/>
    </row>
    <row r="578" ht="15.75" customHeight="1">
      <c r="D578" s="10"/>
      <c r="E578" s="8"/>
    </row>
    <row r="579" ht="15.75" customHeight="1">
      <c r="D579" s="10"/>
      <c r="E579" s="8"/>
    </row>
    <row r="580" ht="15.75" customHeight="1">
      <c r="D580" s="10"/>
      <c r="E580" s="8"/>
    </row>
    <row r="581" ht="15.75" customHeight="1">
      <c r="D581" s="10"/>
      <c r="E581" s="8"/>
    </row>
    <row r="582" ht="15.75" customHeight="1">
      <c r="D582" s="10"/>
      <c r="E582" s="8"/>
    </row>
    <row r="583" ht="15.75" customHeight="1">
      <c r="D583" s="10"/>
      <c r="E583" s="8"/>
    </row>
    <row r="584" ht="15.75" customHeight="1">
      <c r="D584" s="10"/>
      <c r="E584" s="8"/>
    </row>
    <row r="585" ht="15.75" customHeight="1">
      <c r="D585" s="10"/>
      <c r="E585" s="8"/>
    </row>
    <row r="586" ht="15.75" customHeight="1">
      <c r="D586" s="10"/>
      <c r="E586" s="8"/>
    </row>
    <row r="587" ht="15.75" customHeight="1">
      <c r="D587" s="10"/>
      <c r="E587" s="8"/>
    </row>
    <row r="588" ht="15.75" customHeight="1">
      <c r="D588" s="10"/>
      <c r="E588" s="8"/>
    </row>
    <row r="589" ht="15.75" customHeight="1">
      <c r="D589" s="10"/>
      <c r="E589" s="8"/>
    </row>
    <row r="590" ht="15.75" customHeight="1">
      <c r="D590" s="10"/>
      <c r="E590" s="8"/>
    </row>
    <row r="591" ht="15.75" customHeight="1">
      <c r="D591" s="10"/>
      <c r="E591" s="8"/>
    </row>
    <row r="592" ht="15.75" customHeight="1">
      <c r="D592" s="10"/>
      <c r="E592" s="8"/>
    </row>
    <row r="593" ht="15.75" customHeight="1">
      <c r="D593" s="10"/>
      <c r="E593" s="8"/>
    </row>
    <row r="594" ht="15.75" customHeight="1">
      <c r="D594" s="10"/>
      <c r="E594" s="8"/>
    </row>
    <row r="595" ht="15.75" customHeight="1">
      <c r="D595" s="10"/>
      <c r="E595" s="8"/>
    </row>
    <row r="596" ht="15.75" customHeight="1">
      <c r="D596" s="10"/>
      <c r="E596" s="8"/>
    </row>
    <row r="597" ht="15.75" customHeight="1">
      <c r="D597" s="10"/>
      <c r="E597" s="8"/>
    </row>
    <row r="598" ht="15.75" customHeight="1">
      <c r="D598" s="10"/>
      <c r="E598" s="8"/>
    </row>
    <row r="599" ht="15.75" customHeight="1">
      <c r="D599" s="10"/>
      <c r="E599" s="8"/>
    </row>
    <row r="600" ht="15.75" customHeight="1">
      <c r="D600" s="10"/>
      <c r="E600" s="8"/>
    </row>
    <row r="601" ht="15.75" customHeight="1">
      <c r="D601" s="10"/>
      <c r="E601" s="8"/>
    </row>
    <row r="602" ht="15.75" customHeight="1">
      <c r="D602" s="10"/>
      <c r="E602" s="8"/>
    </row>
    <row r="603" ht="15.75" customHeight="1">
      <c r="D603" s="10"/>
      <c r="E603" s="8"/>
    </row>
    <row r="604" ht="15.75" customHeight="1">
      <c r="D604" s="10"/>
      <c r="E604" s="8"/>
    </row>
    <row r="605" ht="15.75" customHeight="1">
      <c r="D605" s="10"/>
      <c r="E605" s="8"/>
    </row>
    <row r="606" ht="15.75" customHeight="1">
      <c r="D606" s="10"/>
      <c r="E606" s="8"/>
    </row>
    <row r="607" ht="15.75" customHeight="1">
      <c r="D607" s="10"/>
      <c r="E607" s="8"/>
    </row>
    <row r="608" ht="15.75" customHeight="1">
      <c r="D608" s="10"/>
      <c r="E608" s="8"/>
    </row>
    <row r="609" ht="15.75" customHeight="1">
      <c r="D609" s="10"/>
      <c r="E609" s="8"/>
    </row>
    <row r="610" ht="15.75" customHeight="1">
      <c r="D610" s="10"/>
      <c r="E610" s="8"/>
    </row>
    <row r="611" ht="15.75" customHeight="1">
      <c r="D611" s="10"/>
      <c r="E611" s="8"/>
    </row>
    <row r="612" ht="15.75" customHeight="1">
      <c r="D612" s="10"/>
      <c r="E612" s="8"/>
    </row>
    <row r="613" ht="15.75" customHeight="1">
      <c r="D613" s="10"/>
      <c r="E613" s="8"/>
    </row>
    <row r="614" ht="15.75" customHeight="1">
      <c r="D614" s="10"/>
      <c r="E614" s="8"/>
    </row>
    <row r="615" ht="15.75" customHeight="1">
      <c r="D615" s="10"/>
      <c r="E615" s="8"/>
    </row>
    <row r="616" ht="15.75" customHeight="1">
      <c r="D616" s="10"/>
      <c r="E616" s="8"/>
    </row>
    <row r="617" ht="15.75" customHeight="1">
      <c r="D617" s="10"/>
      <c r="E617" s="8"/>
    </row>
    <row r="618" ht="15.75" customHeight="1">
      <c r="D618" s="10"/>
      <c r="E618" s="8"/>
    </row>
    <row r="619" ht="15.75" customHeight="1">
      <c r="D619" s="10"/>
      <c r="E619" s="8"/>
    </row>
    <row r="620" ht="15.75" customHeight="1">
      <c r="D620" s="10"/>
      <c r="E620" s="8"/>
    </row>
    <row r="621" ht="15.75" customHeight="1">
      <c r="D621" s="10"/>
      <c r="E621" s="8"/>
    </row>
    <row r="622" ht="15.75" customHeight="1">
      <c r="D622" s="10"/>
      <c r="E622" s="8"/>
    </row>
    <row r="623" ht="15.75" customHeight="1">
      <c r="D623" s="10"/>
      <c r="E623" s="8"/>
    </row>
    <row r="624" ht="15.75" customHeight="1">
      <c r="D624" s="10"/>
      <c r="E624" s="8"/>
    </row>
    <row r="625" ht="15.75" customHeight="1">
      <c r="D625" s="10"/>
      <c r="E625" s="8"/>
    </row>
    <row r="626" ht="15.75" customHeight="1">
      <c r="D626" s="10"/>
      <c r="E626" s="8"/>
    </row>
    <row r="627" ht="15.75" customHeight="1">
      <c r="D627" s="10"/>
      <c r="E627" s="8"/>
    </row>
    <row r="628" ht="15.75" customHeight="1">
      <c r="D628" s="10"/>
      <c r="E628" s="8"/>
    </row>
    <row r="629" ht="15.75" customHeight="1">
      <c r="D629" s="10"/>
      <c r="E629" s="8"/>
    </row>
    <row r="630" ht="15.75" customHeight="1">
      <c r="D630" s="10"/>
      <c r="E630" s="8"/>
    </row>
    <row r="631" ht="15.75" customHeight="1">
      <c r="D631" s="10"/>
      <c r="E631" s="8"/>
    </row>
    <row r="632" ht="15.75" customHeight="1">
      <c r="D632" s="10"/>
      <c r="E632" s="8"/>
    </row>
    <row r="633" ht="15.75" customHeight="1">
      <c r="D633" s="10"/>
      <c r="E633" s="8"/>
    </row>
    <row r="634" ht="15.75" customHeight="1">
      <c r="D634" s="10"/>
      <c r="E634" s="8"/>
    </row>
    <row r="635" ht="15.75" customHeight="1">
      <c r="D635" s="10"/>
      <c r="E635" s="8"/>
    </row>
    <row r="636" ht="15.75" customHeight="1">
      <c r="D636" s="10"/>
      <c r="E636" s="8"/>
    </row>
    <row r="637" ht="15.75" customHeight="1">
      <c r="D637" s="10"/>
      <c r="E637" s="8"/>
    </row>
    <row r="638" ht="15.75" customHeight="1">
      <c r="D638" s="10"/>
      <c r="E638" s="8"/>
    </row>
    <row r="639" ht="15.75" customHeight="1">
      <c r="D639" s="10"/>
      <c r="E639" s="8"/>
    </row>
    <row r="640" ht="15.75" customHeight="1">
      <c r="D640" s="10"/>
      <c r="E640" s="8"/>
    </row>
    <row r="641" ht="15.75" customHeight="1">
      <c r="D641" s="10"/>
      <c r="E641" s="8"/>
    </row>
    <row r="642" ht="15.75" customHeight="1">
      <c r="D642" s="10"/>
      <c r="E642" s="8"/>
    </row>
    <row r="643" ht="15.75" customHeight="1">
      <c r="D643" s="10"/>
      <c r="E643" s="8"/>
    </row>
    <row r="644" ht="15.75" customHeight="1">
      <c r="D644" s="10"/>
      <c r="E644" s="8"/>
    </row>
    <row r="645" ht="15.75" customHeight="1">
      <c r="D645" s="10"/>
      <c r="E645" s="8"/>
    </row>
    <row r="646" ht="15.75" customHeight="1">
      <c r="D646" s="10"/>
      <c r="E646" s="8"/>
    </row>
    <row r="647" ht="15.75" customHeight="1">
      <c r="D647" s="10"/>
      <c r="E647" s="8"/>
    </row>
    <row r="648" ht="15.75" customHeight="1">
      <c r="D648" s="10"/>
      <c r="E648" s="8"/>
    </row>
    <row r="649" ht="15.75" customHeight="1">
      <c r="D649" s="10"/>
      <c r="E649" s="8"/>
    </row>
    <row r="650" ht="15.75" customHeight="1">
      <c r="D650" s="10"/>
      <c r="E650" s="8"/>
    </row>
    <row r="651" ht="15.75" customHeight="1">
      <c r="D651" s="10"/>
      <c r="E651" s="8"/>
    </row>
    <row r="652" ht="15.75" customHeight="1">
      <c r="D652" s="10"/>
      <c r="E652" s="8"/>
    </row>
    <row r="653" ht="15.75" customHeight="1">
      <c r="D653" s="10"/>
      <c r="E653" s="8"/>
    </row>
    <row r="654" ht="15.75" customHeight="1">
      <c r="D654" s="10"/>
      <c r="E654" s="8"/>
    </row>
    <row r="655" ht="15.75" customHeight="1">
      <c r="D655" s="10"/>
      <c r="E655" s="8"/>
    </row>
    <row r="656" ht="15.75" customHeight="1">
      <c r="D656" s="10"/>
      <c r="E656" s="8"/>
    </row>
    <row r="657" ht="15.75" customHeight="1">
      <c r="D657" s="10"/>
      <c r="E657" s="8"/>
    </row>
    <row r="658" ht="15.75" customHeight="1">
      <c r="D658" s="10"/>
      <c r="E658" s="8"/>
    </row>
    <row r="659" ht="15.75" customHeight="1">
      <c r="D659" s="10"/>
      <c r="E659" s="8"/>
    </row>
    <row r="660" ht="15.75" customHeight="1">
      <c r="D660" s="10"/>
      <c r="E660" s="8"/>
    </row>
    <row r="661" ht="15.75" customHeight="1">
      <c r="D661" s="10"/>
      <c r="E661" s="8"/>
    </row>
    <row r="662" ht="15.75" customHeight="1">
      <c r="D662" s="10"/>
      <c r="E662" s="8"/>
    </row>
    <row r="663" ht="15.75" customHeight="1">
      <c r="D663" s="10"/>
      <c r="E663" s="8"/>
    </row>
    <row r="664" ht="15.75" customHeight="1">
      <c r="D664" s="10"/>
      <c r="E664" s="8"/>
    </row>
    <row r="665" ht="15.75" customHeight="1">
      <c r="D665" s="10"/>
      <c r="E665" s="8"/>
    </row>
    <row r="666" ht="15.75" customHeight="1">
      <c r="D666" s="10"/>
      <c r="E666" s="8"/>
    </row>
    <row r="667" ht="15.75" customHeight="1">
      <c r="D667" s="10"/>
      <c r="E667" s="8"/>
    </row>
    <row r="668" ht="15.75" customHeight="1">
      <c r="D668" s="10"/>
      <c r="E668" s="8"/>
    </row>
    <row r="669" ht="15.75" customHeight="1">
      <c r="D669" s="10"/>
      <c r="E669" s="8"/>
    </row>
    <row r="670" ht="15.75" customHeight="1">
      <c r="D670" s="10"/>
      <c r="E670" s="8"/>
    </row>
    <row r="671" ht="15.75" customHeight="1">
      <c r="D671" s="10"/>
      <c r="E671" s="8"/>
    </row>
    <row r="672" ht="15.75" customHeight="1">
      <c r="D672" s="10"/>
      <c r="E672" s="8"/>
    </row>
    <row r="673" ht="15.75" customHeight="1">
      <c r="D673" s="10"/>
      <c r="E673" s="8"/>
    </row>
    <row r="674" ht="15.75" customHeight="1">
      <c r="D674" s="10"/>
      <c r="E674" s="8"/>
    </row>
    <row r="675" ht="15.75" customHeight="1">
      <c r="D675" s="10"/>
      <c r="E675" s="8"/>
    </row>
    <row r="676" ht="15.75" customHeight="1">
      <c r="D676" s="10"/>
      <c r="E676" s="8"/>
    </row>
    <row r="677" ht="15.75" customHeight="1">
      <c r="D677" s="10"/>
      <c r="E677" s="8"/>
    </row>
    <row r="678" ht="15.75" customHeight="1">
      <c r="D678" s="10"/>
      <c r="E678" s="8"/>
    </row>
    <row r="679" ht="15.75" customHeight="1">
      <c r="D679" s="10"/>
      <c r="E679" s="8"/>
    </row>
    <row r="680" ht="15.75" customHeight="1">
      <c r="D680" s="10"/>
      <c r="E680" s="8"/>
    </row>
    <row r="681" ht="15.75" customHeight="1">
      <c r="D681" s="10"/>
      <c r="E681" s="8"/>
    </row>
    <row r="682" ht="15.75" customHeight="1">
      <c r="D682" s="10"/>
      <c r="E682" s="8"/>
    </row>
    <row r="683" ht="15.75" customHeight="1">
      <c r="D683" s="10"/>
      <c r="E683" s="8"/>
    </row>
    <row r="684" ht="15.75" customHeight="1">
      <c r="D684" s="10"/>
      <c r="E684" s="8"/>
    </row>
    <row r="685" ht="15.75" customHeight="1">
      <c r="D685" s="10"/>
      <c r="E685" s="8"/>
    </row>
    <row r="686" ht="15.75" customHeight="1">
      <c r="D686" s="10"/>
      <c r="E686" s="8"/>
    </row>
    <row r="687" ht="15.75" customHeight="1">
      <c r="D687" s="10"/>
      <c r="E687" s="8"/>
    </row>
    <row r="688" ht="15.75" customHeight="1">
      <c r="D688" s="10"/>
      <c r="E688" s="8"/>
    </row>
    <row r="689" ht="15.75" customHeight="1">
      <c r="D689" s="10"/>
      <c r="E689" s="8"/>
    </row>
    <row r="690" ht="15.75" customHeight="1">
      <c r="D690" s="10"/>
      <c r="E690" s="8"/>
    </row>
    <row r="691" ht="15.75" customHeight="1">
      <c r="D691" s="10"/>
      <c r="E691" s="8"/>
    </row>
    <row r="692" ht="15.75" customHeight="1">
      <c r="D692" s="10"/>
      <c r="E692" s="8"/>
    </row>
    <row r="693" ht="15.75" customHeight="1">
      <c r="D693" s="10"/>
      <c r="E693" s="8"/>
    </row>
    <row r="694" ht="15.75" customHeight="1">
      <c r="D694" s="10"/>
      <c r="E694" s="8"/>
    </row>
    <row r="695" ht="15.75" customHeight="1">
      <c r="D695" s="10"/>
      <c r="E695" s="8"/>
    </row>
    <row r="696" ht="15.75" customHeight="1">
      <c r="D696" s="10"/>
      <c r="E696" s="8"/>
    </row>
    <row r="697" ht="15.75" customHeight="1">
      <c r="D697" s="10"/>
      <c r="E697" s="8"/>
    </row>
    <row r="698" ht="15.75" customHeight="1">
      <c r="D698" s="10"/>
      <c r="E698" s="8"/>
    </row>
    <row r="699" ht="15.75" customHeight="1">
      <c r="D699" s="10"/>
      <c r="E699" s="8"/>
    </row>
    <row r="700" ht="15.75" customHeight="1">
      <c r="D700" s="10"/>
      <c r="E700" s="8"/>
    </row>
    <row r="701" ht="15.75" customHeight="1">
      <c r="D701" s="10"/>
      <c r="E701" s="8"/>
    </row>
    <row r="702" ht="15.75" customHeight="1">
      <c r="D702" s="10"/>
      <c r="E702" s="8"/>
    </row>
    <row r="703" ht="15.75" customHeight="1">
      <c r="D703" s="10"/>
      <c r="E703" s="8"/>
    </row>
    <row r="704" ht="15.75" customHeight="1">
      <c r="D704" s="10"/>
      <c r="E704" s="8"/>
    </row>
    <row r="705" ht="15.75" customHeight="1">
      <c r="D705" s="10"/>
      <c r="E705" s="8"/>
    </row>
    <row r="706" ht="15.75" customHeight="1">
      <c r="D706" s="10"/>
      <c r="E706" s="8"/>
    </row>
    <row r="707" ht="15.75" customHeight="1">
      <c r="D707" s="10"/>
      <c r="E707" s="8"/>
    </row>
    <row r="708" ht="15.75" customHeight="1">
      <c r="D708" s="10"/>
      <c r="E708" s="8"/>
    </row>
    <row r="709" ht="15.75" customHeight="1">
      <c r="D709" s="10"/>
      <c r="E709" s="8"/>
    </row>
    <row r="710" ht="15.75" customHeight="1">
      <c r="D710" s="10"/>
      <c r="E710" s="8"/>
    </row>
    <row r="711" ht="15.75" customHeight="1">
      <c r="D711" s="10"/>
      <c r="E711" s="8"/>
    </row>
    <row r="712" ht="15.75" customHeight="1">
      <c r="D712" s="10"/>
      <c r="E712" s="8"/>
    </row>
    <row r="713" ht="15.75" customHeight="1">
      <c r="D713" s="10"/>
      <c r="E713" s="8"/>
    </row>
    <row r="714" ht="15.75" customHeight="1">
      <c r="D714" s="10"/>
      <c r="E714" s="8"/>
    </row>
    <row r="715" ht="15.75" customHeight="1">
      <c r="D715" s="10"/>
      <c r="E715" s="8"/>
    </row>
    <row r="716" ht="15.75" customHeight="1">
      <c r="D716" s="10"/>
      <c r="E716" s="8"/>
    </row>
    <row r="717" ht="15.75" customHeight="1">
      <c r="D717" s="10"/>
      <c r="E717" s="8"/>
    </row>
    <row r="718" ht="15.75" customHeight="1">
      <c r="D718" s="10"/>
      <c r="E718" s="8"/>
    </row>
    <row r="719" ht="15.75" customHeight="1">
      <c r="D719" s="10"/>
      <c r="E719" s="8"/>
    </row>
    <row r="720" ht="15.75" customHeight="1">
      <c r="D720" s="10"/>
      <c r="E720" s="8"/>
    </row>
    <row r="721" ht="15.75" customHeight="1">
      <c r="D721" s="10"/>
      <c r="E721" s="8"/>
    </row>
    <row r="722" ht="15.75" customHeight="1">
      <c r="D722" s="10"/>
      <c r="E722" s="8"/>
    </row>
    <row r="723" ht="15.75" customHeight="1">
      <c r="D723" s="10"/>
      <c r="E723" s="8"/>
    </row>
    <row r="724" ht="15.75" customHeight="1">
      <c r="D724" s="10"/>
      <c r="E724" s="8"/>
    </row>
    <row r="725" ht="15.75" customHeight="1">
      <c r="D725" s="10"/>
      <c r="E725" s="8"/>
    </row>
    <row r="726" ht="15.75" customHeight="1">
      <c r="D726" s="10"/>
      <c r="E726" s="8"/>
    </row>
    <row r="727" ht="15.75" customHeight="1">
      <c r="D727" s="10"/>
      <c r="E727" s="8"/>
    </row>
    <row r="728" ht="15.75" customHeight="1">
      <c r="D728" s="10"/>
      <c r="E728" s="8"/>
    </row>
    <row r="729" ht="15.75" customHeight="1">
      <c r="D729" s="10"/>
      <c r="E729" s="8"/>
    </row>
    <row r="730" ht="15.75" customHeight="1">
      <c r="D730" s="10"/>
      <c r="E730" s="8"/>
    </row>
    <row r="731" ht="15.75" customHeight="1">
      <c r="D731" s="10"/>
      <c r="E731" s="8"/>
    </row>
    <row r="732" ht="15.75" customHeight="1">
      <c r="D732" s="10"/>
      <c r="E732" s="8"/>
    </row>
    <row r="733" ht="15.75" customHeight="1">
      <c r="D733" s="10"/>
      <c r="E733" s="8"/>
    </row>
    <row r="734" ht="15.75" customHeight="1">
      <c r="D734" s="10"/>
      <c r="E734" s="8"/>
    </row>
    <row r="735" ht="15.75" customHeight="1">
      <c r="D735" s="10"/>
      <c r="E735" s="8"/>
    </row>
    <row r="736" ht="15.75" customHeight="1">
      <c r="D736" s="10"/>
      <c r="E736" s="8"/>
    </row>
    <row r="737" ht="15.75" customHeight="1">
      <c r="D737" s="10"/>
      <c r="E737" s="8"/>
    </row>
    <row r="738" ht="15.75" customHeight="1">
      <c r="D738" s="10"/>
      <c r="E738" s="8"/>
    </row>
    <row r="739" ht="15.75" customHeight="1">
      <c r="D739" s="10"/>
      <c r="E739" s="8"/>
    </row>
    <row r="740" ht="15.75" customHeight="1">
      <c r="D740" s="10"/>
      <c r="E740" s="8"/>
    </row>
    <row r="741" ht="15.75" customHeight="1">
      <c r="D741" s="10"/>
      <c r="E741" s="8"/>
    </row>
    <row r="742" ht="15.75" customHeight="1">
      <c r="D742" s="10"/>
      <c r="E742" s="8"/>
    </row>
    <row r="743" ht="15.75" customHeight="1">
      <c r="D743" s="10"/>
      <c r="E743" s="8"/>
    </row>
    <row r="744" ht="15.75" customHeight="1">
      <c r="D744" s="10"/>
      <c r="E744" s="8"/>
    </row>
    <row r="745" ht="15.75" customHeight="1">
      <c r="D745" s="10"/>
      <c r="E745" s="8"/>
    </row>
    <row r="746" ht="15.75" customHeight="1">
      <c r="D746" s="10"/>
      <c r="E746" s="8"/>
    </row>
    <row r="747" ht="15.75" customHeight="1">
      <c r="D747" s="10"/>
      <c r="E747" s="8"/>
    </row>
    <row r="748" ht="15.75" customHeight="1">
      <c r="D748" s="10"/>
      <c r="E748" s="8"/>
    </row>
    <row r="749" ht="15.75" customHeight="1">
      <c r="D749" s="10"/>
      <c r="E749" s="8"/>
    </row>
    <row r="750" ht="15.75" customHeight="1">
      <c r="D750" s="10"/>
      <c r="E750" s="8"/>
    </row>
    <row r="751" ht="15.75" customHeight="1">
      <c r="D751" s="10"/>
      <c r="E751" s="8"/>
    </row>
    <row r="752" ht="15.75" customHeight="1">
      <c r="D752" s="10"/>
      <c r="E752" s="8"/>
    </row>
    <row r="753" ht="15.75" customHeight="1">
      <c r="D753" s="10"/>
      <c r="E753" s="8"/>
    </row>
    <row r="754" ht="15.75" customHeight="1">
      <c r="D754" s="10"/>
      <c r="E754" s="8"/>
    </row>
    <row r="755" ht="15.75" customHeight="1">
      <c r="D755" s="10"/>
      <c r="E755" s="8"/>
    </row>
    <row r="756" ht="15.75" customHeight="1">
      <c r="D756" s="10"/>
      <c r="E756" s="8"/>
    </row>
    <row r="757" ht="15.75" customHeight="1">
      <c r="D757" s="10"/>
      <c r="E757" s="8"/>
    </row>
    <row r="758" ht="15.75" customHeight="1">
      <c r="D758" s="10"/>
      <c r="E758" s="8"/>
    </row>
    <row r="759" ht="15.75" customHeight="1">
      <c r="D759" s="10"/>
      <c r="E759" s="8"/>
    </row>
    <row r="760" ht="15.75" customHeight="1">
      <c r="D760" s="10"/>
      <c r="E760" s="8"/>
    </row>
    <row r="761" ht="15.75" customHeight="1">
      <c r="D761" s="10"/>
      <c r="E761" s="8"/>
    </row>
    <row r="762" ht="15.75" customHeight="1">
      <c r="D762" s="10"/>
      <c r="E762" s="8"/>
    </row>
    <row r="763" ht="15.75" customHeight="1">
      <c r="D763" s="10"/>
      <c r="E763" s="8"/>
    </row>
    <row r="764" ht="15.75" customHeight="1">
      <c r="D764" s="10"/>
      <c r="E764" s="8"/>
    </row>
    <row r="765" ht="15.75" customHeight="1">
      <c r="D765" s="10"/>
      <c r="E765" s="8"/>
    </row>
    <row r="766" ht="15.75" customHeight="1">
      <c r="D766" s="10"/>
      <c r="E766" s="8"/>
    </row>
    <row r="767" ht="15.75" customHeight="1">
      <c r="D767" s="10"/>
      <c r="E767" s="8"/>
    </row>
    <row r="768" ht="15.75" customHeight="1">
      <c r="D768" s="10"/>
      <c r="E768" s="8"/>
    </row>
    <row r="769" ht="15.75" customHeight="1">
      <c r="D769" s="10"/>
      <c r="E769" s="8"/>
    </row>
    <row r="770" ht="15.75" customHeight="1">
      <c r="D770" s="10"/>
      <c r="E770" s="8"/>
    </row>
    <row r="771" ht="15.75" customHeight="1">
      <c r="D771" s="10"/>
      <c r="E771" s="8"/>
    </row>
    <row r="772" ht="15.75" customHeight="1">
      <c r="D772" s="10"/>
      <c r="E772" s="8"/>
    </row>
    <row r="773" ht="15.75" customHeight="1">
      <c r="D773" s="10"/>
      <c r="E773" s="8"/>
    </row>
    <row r="774" ht="15.75" customHeight="1">
      <c r="D774" s="10"/>
      <c r="E774" s="8"/>
    </row>
    <row r="775" ht="15.75" customHeight="1">
      <c r="D775" s="10"/>
      <c r="E775" s="8"/>
    </row>
    <row r="776" ht="15.75" customHeight="1">
      <c r="D776" s="10"/>
      <c r="E776" s="8"/>
    </row>
    <row r="777" ht="15.75" customHeight="1">
      <c r="D777" s="10"/>
      <c r="E777" s="8"/>
    </row>
    <row r="778" ht="15.75" customHeight="1">
      <c r="D778" s="10"/>
      <c r="E778" s="8"/>
    </row>
    <row r="779" ht="15.75" customHeight="1">
      <c r="D779" s="10"/>
      <c r="E779" s="8"/>
    </row>
    <row r="780" ht="15.75" customHeight="1">
      <c r="D780" s="10"/>
      <c r="E780" s="8"/>
    </row>
    <row r="781" ht="15.75" customHeight="1">
      <c r="D781" s="10"/>
      <c r="E781" s="8"/>
    </row>
    <row r="782" ht="15.75" customHeight="1">
      <c r="D782" s="10"/>
      <c r="E782" s="8"/>
    </row>
    <row r="783" ht="15.75" customHeight="1">
      <c r="D783" s="10"/>
      <c r="E783" s="8"/>
    </row>
    <row r="784" ht="15.75" customHeight="1">
      <c r="D784" s="10"/>
      <c r="E784" s="8"/>
    </row>
    <row r="785" ht="15.75" customHeight="1">
      <c r="D785" s="10"/>
      <c r="E785" s="8"/>
    </row>
    <row r="786" ht="15.75" customHeight="1">
      <c r="D786" s="10"/>
      <c r="E786" s="8"/>
    </row>
    <row r="787" ht="15.75" customHeight="1">
      <c r="D787" s="10"/>
      <c r="E787" s="8"/>
    </row>
    <row r="788" ht="15.75" customHeight="1">
      <c r="D788" s="10"/>
      <c r="E788" s="8"/>
    </row>
    <row r="789" ht="15.75" customHeight="1">
      <c r="D789" s="10"/>
      <c r="E789" s="8"/>
    </row>
    <row r="790" ht="15.75" customHeight="1">
      <c r="D790" s="10"/>
      <c r="E790" s="8"/>
    </row>
    <row r="791" ht="15.75" customHeight="1">
      <c r="D791" s="10"/>
      <c r="E791" s="8"/>
    </row>
    <row r="792" ht="15.75" customHeight="1">
      <c r="D792" s="10"/>
      <c r="E792" s="8"/>
    </row>
    <row r="793" ht="15.75" customHeight="1">
      <c r="D793" s="10"/>
      <c r="E793" s="8"/>
    </row>
    <row r="794" ht="15.75" customHeight="1">
      <c r="D794" s="10"/>
      <c r="E794" s="8"/>
    </row>
    <row r="795" ht="15.75" customHeight="1">
      <c r="D795" s="10"/>
      <c r="E795" s="8"/>
    </row>
    <row r="796" ht="15.75" customHeight="1">
      <c r="D796" s="10"/>
      <c r="E796" s="8"/>
    </row>
    <row r="797" ht="15.75" customHeight="1">
      <c r="D797" s="10"/>
      <c r="E797" s="8"/>
    </row>
    <row r="798" ht="15.75" customHeight="1">
      <c r="D798" s="10"/>
      <c r="E798" s="8"/>
    </row>
    <row r="799" ht="15.75" customHeight="1">
      <c r="D799" s="10"/>
      <c r="E799" s="8"/>
    </row>
    <row r="800" ht="15.75" customHeight="1">
      <c r="D800" s="10"/>
      <c r="E800" s="8"/>
    </row>
    <row r="801" ht="15.75" customHeight="1">
      <c r="D801" s="10"/>
      <c r="E801" s="8"/>
    </row>
    <row r="802" ht="15.75" customHeight="1">
      <c r="D802" s="10"/>
      <c r="E802" s="8"/>
    </row>
    <row r="803" ht="15.75" customHeight="1">
      <c r="D803" s="10"/>
      <c r="E803" s="8"/>
    </row>
    <row r="804" ht="15.75" customHeight="1">
      <c r="D804" s="10"/>
      <c r="E804" s="8"/>
    </row>
    <row r="805" ht="15.75" customHeight="1">
      <c r="D805" s="10"/>
      <c r="E805" s="8"/>
    </row>
    <row r="806" ht="15.75" customHeight="1">
      <c r="D806" s="10"/>
      <c r="E806" s="8"/>
    </row>
    <row r="807" ht="15.75" customHeight="1">
      <c r="D807" s="10"/>
      <c r="E807" s="8"/>
    </row>
    <row r="808" ht="15.75" customHeight="1">
      <c r="D808" s="10"/>
      <c r="E808" s="8"/>
    </row>
    <row r="809" ht="15.75" customHeight="1">
      <c r="D809" s="10"/>
      <c r="E809" s="8"/>
    </row>
    <row r="810" ht="15.75" customHeight="1">
      <c r="D810" s="10"/>
      <c r="E810" s="8"/>
    </row>
    <row r="811" ht="15.75" customHeight="1">
      <c r="D811" s="10"/>
      <c r="E811" s="8"/>
    </row>
    <row r="812" ht="15.75" customHeight="1">
      <c r="D812" s="10"/>
      <c r="E812" s="8"/>
    </row>
    <row r="813" ht="15.75" customHeight="1">
      <c r="D813" s="10"/>
      <c r="E813" s="8"/>
    </row>
    <row r="814" ht="15.75" customHeight="1">
      <c r="D814" s="10"/>
      <c r="E814" s="8"/>
    </row>
    <row r="815" ht="15.75" customHeight="1">
      <c r="D815" s="10"/>
      <c r="E815" s="8"/>
    </row>
    <row r="816" ht="15.75" customHeight="1">
      <c r="D816" s="10"/>
      <c r="E816" s="8"/>
    </row>
    <row r="817" ht="15.75" customHeight="1">
      <c r="D817" s="10"/>
      <c r="E817" s="8"/>
    </row>
    <row r="818" ht="15.75" customHeight="1">
      <c r="D818" s="10"/>
      <c r="E818" s="8"/>
    </row>
    <row r="819" ht="15.75" customHeight="1">
      <c r="D819" s="10"/>
      <c r="E819" s="8"/>
    </row>
    <row r="820" ht="15.75" customHeight="1">
      <c r="D820" s="10"/>
      <c r="E820" s="8"/>
    </row>
    <row r="821" ht="15.75" customHeight="1">
      <c r="D821" s="10"/>
      <c r="E821" s="8"/>
    </row>
    <row r="822" ht="15.75" customHeight="1">
      <c r="D822" s="10"/>
      <c r="E822" s="8"/>
    </row>
    <row r="823" ht="15.75" customHeight="1">
      <c r="D823" s="10"/>
      <c r="E823" s="8"/>
    </row>
    <row r="824" ht="15.75" customHeight="1">
      <c r="D824" s="10"/>
      <c r="E824" s="8"/>
    </row>
    <row r="825" ht="15.75" customHeight="1">
      <c r="D825" s="10"/>
      <c r="E825" s="8"/>
    </row>
    <row r="826" ht="15.75" customHeight="1">
      <c r="D826" s="10"/>
      <c r="E826" s="8"/>
    </row>
    <row r="827" ht="15.75" customHeight="1">
      <c r="D827" s="10"/>
      <c r="E827" s="8"/>
    </row>
    <row r="828" ht="15.75" customHeight="1">
      <c r="D828" s="10"/>
      <c r="E828" s="8"/>
    </row>
    <row r="829" ht="15.75" customHeight="1">
      <c r="D829" s="10"/>
      <c r="E829" s="8"/>
    </row>
    <row r="830" ht="15.75" customHeight="1">
      <c r="D830" s="10"/>
      <c r="E830" s="8"/>
    </row>
    <row r="831" ht="15.75" customHeight="1">
      <c r="D831" s="10"/>
      <c r="E831" s="8"/>
    </row>
    <row r="832" ht="15.75" customHeight="1">
      <c r="D832" s="10"/>
      <c r="E832" s="8"/>
    </row>
    <row r="833" ht="15.75" customHeight="1">
      <c r="D833" s="10"/>
      <c r="E833" s="8"/>
    </row>
    <row r="834" ht="15.75" customHeight="1">
      <c r="D834" s="10"/>
      <c r="E834" s="8"/>
    </row>
    <row r="835" ht="15.75" customHeight="1">
      <c r="D835" s="10"/>
      <c r="E835" s="8"/>
    </row>
    <row r="836" ht="15.75" customHeight="1">
      <c r="D836" s="10"/>
      <c r="E836" s="8"/>
    </row>
    <row r="837" ht="15.75" customHeight="1">
      <c r="D837" s="10"/>
      <c r="E837" s="8"/>
    </row>
    <row r="838" ht="15.75" customHeight="1">
      <c r="D838" s="10"/>
      <c r="E838" s="8"/>
    </row>
    <row r="839" ht="15.75" customHeight="1">
      <c r="D839" s="10"/>
      <c r="E839" s="8"/>
    </row>
    <row r="840" ht="15.75" customHeight="1">
      <c r="D840" s="10"/>
      <c r="E840" s="8"/>
    </row>
    <row r="841" ht="15.75" customHeight="1">
      <c r="D841" s="10"/>
      <c r="E841" s="8"/>
    </row>
    <row r="842" ht="15.75" customHeight="1">
      <c r="D842" s="10"/>
      <c r="E842" s="8"/>
    </row>
    <row r="843" ht="15.75" customHeight="1">
      <c r="D843" s="10"/>
      <c r="E843" s="8"/>
    </row>
    <row r="844" ht="15.75" customHeight="1">
      <c r="D844" s="10"/>
      <c r="E844" s="8"/>
    </row>
    <row r="845" ht="15.75" customHeight="1">
      <c r="D845" s="10"/>
      <c r="E845" s="8"/>
    </row>
    <row r="846" ht="15.75" customHeight="1">
      <c r="D846" s="10"/>
      <c r="E846" s="8"/>
    </row>
    <row r="847" ht="15.75" customHeight="1">
      <c r="D847" s="10"/>
      <c r="E847" s="8"/>
    </row>
    <row r="848" ht="15.75" customHeight="1">
      <c r="D848" s="10"/>
      <c r="E848" s="8"/>
    </row>
    <row r="849" ht="15.75" customHeight="1">
      <c r="D849" s="10"/>
      <c r="E849" s="8"/>
    </row>
    <row r="850" ht="15.75" customHeight="1">
      <c r="D850" s="10"/>
      <c r="E850" s="8"/>
    </row>
    <row r="851" ht="15.75" customHeight="1">
      <c r="D851" s="10"/>
      <c r="E851" s="8"/>
    </row>
    <row r="852" ht="15.75" customHeight="1">
      <c r="D852" s="10"/>
      <c r="E852" s="8"/>
    </row>
    <row r="853" ht="15.75" customHeight="1">
      <c r="D853" s="10"/>
      <c r="E853" s="8"/>
    </row>
    <row r="854" ht="15.75" customHeight="1">
      <c r="D854" s="10"/>
      <c r="E854" s="8"/>
    </row>
    <row r="855" ht="15.75" customHeight="1">
      <c r="D855" s="10"/>
      <c r="E855" s="8"/>
    </row>
    <row r="856" ht="15.75" customHeight="1">
      <c r="D856" s="10"/>
      <c r="E856" s="8"/>
    </row>
    <row r="857" ht="15.75" customHeight="1">
      <c r="D857" s="10"/>
      <c r="E857" s="8"/>
    </row>
    <row r="858" ht="15.75" customHeight="1">
      <c r="D858" s="10"/>
      <c r="E858" s="8"/>
    </row>
    <row r="859" ht="15.75" customHeight="1">
      <c r="D859" s="10"/>
      <c r="E859" s="8"/>
    </row>
    <row r="860" ht="15.75" customHeight="1">
      <c r="D860" s="10"/>
      <c r="E860" s="8"/>
    </row>
    <row r="861" ht="15.75" customHeight="1">
      <c r="D861" s="10"/>
      <c r="E861" s="8"/>
    </row>
    <row r="862" ht="15.75" customHeight="1">
      <c r="D862" s="10"/>
      <c r="E862" s="8"/>
    </row>
    <row r="863" ht="15.75" customHeight="1">
      <c r="D863" s="10"/>
      <c r="E863" s="8"/>
    </row>
    <row r="864" ht="15.75" customHeight="1">
      <c r="D864" s="10"/>
      <c r="E864" s="8"/>
    </row>
    <row r="865" ht="15.75" customHeight="1">
      <c r="D865" s="10"/>
      <c r="E865" s="8"/>
    </row>
    <row r="866" ht="15.75" customHeight="1">
      <c r="D866" s="10"/>
      <c r="E866" s="8"/>
    </row>
    <row r="867" ht="15.75" customHeight="1">
      <c r="D867" s="10"/>
      <c r="E867" s="8"/>
    </row>
    <row r="868" ht="15.75" customHeight="1">
      <c r="D868" s="10"/>
      <c r="E868" s="8"/>
    </row>
    <row r="869" ht="15.75" customHeight="1">
      <c r="D869" s="10"/>
      <c r="E869" s="8"/>
    </row>
    <row r="870" ht="15.75" customHeight="1">
      <c r="D870" s="10"/>
      <c r="E870" s="8"/>
    </row>
    <row r="871" ht="15.75" customHeight="1">
      <c r="D871" s="10"/>
      <c r="E871" s="8"/>
    </row>
    <row r="872" ht="15.75" customHeight="1">
      <c r="D872" s="10"/>
      <c r="E872" s="8"/>
    </row>
    <row r="873" ht="15.75" customHeight="1">
      <c r="D873" s="10"/>
      <c r="E873" s="8"/>
    </row>
    <row r="874" ht="15.75" customHeight="1">
      <c r="D874" s="10"/>
      <c r="E874" s="8"/>
    </row>
    <row r="875" ht="15.75" customHeight="1">
      <c r="D875" s="10"/>
      <c r="E875" s="8"/>
    </row>
    <row r="876" ht="15.75" customHeight="1">
      <c r="D876" s="10"/>
      <c r="E876" s="8"/>
    </row>
    <row r="877" ht="15.75" customHeight="1">
      <c r="D877" s="10"/>
      <c r="E877" s="8"/>
    </row>
    <row r="878" ht="15.75" customHeight="1">
      <c r="D878" s="10"/>
      <c r="E878" s="8"/>
    </row>
    <row r="879" ht="15.75" customHeight="1">
      <c r="D879" s="10"/>
      <c r="E879" s="8"/>
    </row>
    <row r="880" ht="15.75" customHeight="1">
      <c r="D880" s="10"/>
      <c r="E880" s="8"/>
    </row>
    <row r="881" ht="15.75" customHeight="1">
      <c r="D881" s="10"/>
      <c r="E881" s="8"/>
    </row>
    <row r="882" ht="15.75" customHeight="1">
      <c r="D882" s="10"/>
      <c r="E882" s="8"/>
    </row>
    <row r="883" ht="15.75" customHeight="1">
      <c r="D883" s="10"/>
      <c r="E883" s="8"/>
    </row>
    <row r="884" ht="15.75" customHeight="1">
      <c r="D884" s="10"/>
      <c r="E884" s="8"/>
    </row>
    <row r="885" ht="15.75" customHeight="1">
      <c r="D885" s="10"/>
      <c r="E885" s="8"/>
    </row>
    <row r="886" ht="15.75" customHeight="1">
      <c r="D886" s="10"/>
      <c r="E886" s="8"/>
    </row>
    <row r="887" ht="15.75" customHeight="1">
      <c r="D887" s="10"/>
      <c r="E887" s="8"/>
    </row>
    <row r="888" ht="15.75" customHeight="1">
      <c r="D888" s="10"/>
      <c r="E888" s="8"/>
    </row>
    <row r="889" ht="15.75" customHeight="1">
      <c r="D889" s="10"/>
      <c r="E889" s="8"/>
    </row>
    <row r="890" ht="15.75" customHeight="1">
      <c r="D890" s="10"/>
      <c r="E890" s="8"/>
    </row>
    <row r="891" ht="15.75" customHeight="1">
      <c r="D891" s="10"/>
      <c r="E891" s="8"/>
    </row>
    <row r="892" ht="15.75" customHeight="1">
      <c r="D892" s="10"/>
      <c r="E892" s="8"/>
    </row>
    <row r="893" ht="15.75" customHeight="1">
      <c r="D893" s="10"/>
      <c r="E893" s="8"/>
    </row>
    <row r="894" ht="15.75" customHeight="1">
      <c r="D894" s="10"/>
      <c r="E894" s="8"/>
    </row>
    <row r="895" ht="15.75" customHeight="1">
      <c r="D895" s="10"/>
      <c r="E895" s="8"/>
    </row>
    <row r="896" ht="15.75" customHeight="1">
      <c r="D896" s="10"/>
      <c r="E896" s="8"/>
    </row>
    <row r="897" ht="15.75" customHeight="1">
      <c r="D897" s="10"/>
      <c r="E897" s="8"/>
    </row>
    <row r="898" ht="15.75" customHeight="1">
      <c r="D898" s="10"/>
      <c r="E898" s="8"/>
    </row>
    <row r="899" ht="15.75" customHeight="1">
      <c r="D899" s="10"/>
      <c r="E899" s="8"/>
    </row>
    <row r="900" ht="15.75" customHeight="1">
      <c r="D900" s="10"/>
      <c r="E900" s="8"/>
    </row>
    <row r="901" ht="15.75" customHeight="1">
      <c r="D901" s="10"/>
      <c r="E901" s="8"/>
    </row>
    <row r="902" ht="15.75" customHeight="1">
      <c r="D902" s="10"/>
      <c r="E902" s="8"/>
    </row>
    <row r="903" ht="15.75" customHeight="1">
      <c r="D903" s="10"/>
      <c r="E903" s="8"/>
    </row>
    <row r="904" ht="15.75" customHeight="1">
      <c r="D904" s="10"/>
      <c r="E904" s="8"/>
    </row>
    <row r="905" ht="15.75" customHeight="1">
      <c r="D905" s="10"/>
      <c r="E905" s="8"/>
    </row>
    <row r="906" ht="15.75" customHeight="1">
      <c r="D906" s="10"/>
      <c r="E906" s="8"/>
    </row>
    <row r="907" ht="15.75" customHeight="1">
      <c r="D907" s="10"/>
      <c r="E907" s="8"/>
    </row>
    <row r="908" ht="15.75" customHeight="1">
      <c r="D908" s="10"/>
      <c r="E908" s="8"/>
    </row>
    <row r="909" ht="15.75" customHeight="1">
      <c r="D909" s="10"/>
      <c r="E909" s="8"/>
    </row>
    <row r="910" ht="15.75" customHeight="1">
      <c r="D910" s="10"/>
      <c r="E910" s="8"/>
    </row>
    <row r="911" ht="15.75" customHeight="1">
      <c r="D911" s="10"/>
      <c r="E911" s="8"/>
    </row>
    <row r="912" ht="15.75" customHeight="1">
      <c r="D912" s="10"/>
      <c r="E912" s="8"/>
    </row>
    <row r="913" ht="15.75" customHeight="1">
      <c r="D913" s="10"/>
      <c r="E913" s="8"/>
    </row>
    <row r="914" ht="15.75" customHeight="1">
      <c r="D914" s="10"/>
      <c r="E914" s="8"/>
    </row>
    <row r="915" ht="15.75" customHeight="1">
      <c r="D915" s="10"/>
      <c r="E915" s="8"/>
    </row>
    <row r="916" ht="15.75" customHeight="1">
      <c r="D916" s="10"/>
      <c r="E916" s="8"/>
    </row>
    <row r="917" ht="15.75" customHeight="1">
      <c r="D917" s="10"/>
      <c r="E917" s="8"/>
    </row>
    <row r="918" ht="15.75" customHeight="1">
      <c r="D918" s="10"/>
      <c r="E918" s="8"/>
    </row>
    <row r="919" ht="15.75" customHeight="1">
      <c r="D919" s="10"/>
      <c r="E919" s="8"/>
    </row>
    <row r="920" ht="15.75" customHeight="1">
      <c r="D920" s="10"/>
      <c r="E920" s="8"/>
    </row>
    <row r="921" ht="15.75" customHeight="1">
      <c r="D921" s="10"/>
      <c r="E921" s="8"/>
    </row>
    <row r="922" ht="15.75" customHeight="1">
      <c r="D922" s="10"/>
      <c r="E922" s="8"/>
    </row>
    <row r="923" ht="15.75" customHeight="1">
      <c r="D923" s="10"/>
      <c r="E923" s="8"/>
    </row>
    <row r="924" ht="15.75" customHeight="1">
      <c r="D924" s="10"/>
      <c r="E924" s="8"/>
    </row>
    <row r="925" ht="15.75" customHeight="1">
      <c r="D925" s="10"/>
      <c r="E925" s="8"/>
    </row>
    <row r="926" ht="15.75" customHeight="1">
      <c r="D926" s="10"/>
      <c r="E926" s="8"/>
    </row>
    <row r="927" ht="15.75" customHeight="1">
      <c r="D927" s="10"/>
      <c r="E927" s="8"/>
    </row>
    <row r="928" ht="15.75" customHeight="1">
      <c r="D928" s="10"/>
      <c r="E928" s="8"/>
    </row>
    <row r="929" ht="15.75" customHeight="1">
      <c r="D929" s="10"/>
      <c r="E929" s="8"/>
    </row>
    <row r="930" ht="15.75" customHeight="1">
      <c r="D930" s="10"/>
      <c r="E930" s="8"/>
    </row>
    <row r="931" ht="15.75" customHeight="1">
      <c r="D931" s="10"/>
      <c r="E931" s="8"/>
    </row>
    <row r="932" ht="15.75" customHeight="1">
      <c r="D932" s="10"/>
      <c r="E932" s="8"/>
    </row>
    <row r="933" ht="15.75" customHeight="1">
      <c r="D933" s="10"/>
      <c r="E933" s="8"/>
    </row>
    <row r="934" ht="15.75" customHeight="1">
      <c r="D934" s="10"/>
      <c r="E934" s="8"/>
    </row>
    <row r="935" ht="15.75" customHeight="1">
      <c r="D935" s="10"/>
      <c r="E935" s="8"/>
    </row>
    <row r="936" ht="15.75" customHeight="1">
      <c r="D936" s="10"/>
      <c r="E936" s="8"/>
    </row>
    <row r="937" ht="15.75" customHeight="1">
      <c r="D937" s="10"/>
      <c r="E937" s="8"/>
    </row>
    <row r="938" ht="15.75" customHeight="1">
      <c r="D938" s="10"/>
      <c r="E938" s="8"/>
    </row>
    <row r="939" ht="15.75" customHeight="1">
      <c r="D939" s="10"/>
      <c r="E939" s="8"/>
    </row>
    <row r="940" ht="15.75" customHeight="1">
      <c r="D940" s="10"/>
      <c r="E940" s="8"/>
    </row>
    <row r="941" ht="15.75" customHeight="1">
      <c r="D941" s="10"/>
      <c r="E941" s="8"/>
    </row>
    <row r="942" ht="15.75" customHeight="1">
      <c r="D942" s="10"/>
      <c r="E942" s="8"/>
    </row>
    <row r="943" ht="15.75" customHeight="1">
      <c r="D943" s="10"/>
      <c r="E943" s="8"/>
    </row>
    <row r="944" ht="15.75" customHeight="1">
      <c r="D944" s="10"/>
      <c r="E944" s="8"/>
    </row>
    <row r="945" ht="15.75" customHeight="1">
      <c r="D945" s="10"/>
      <c r="E945" s="8"/>
    </row>
    <row r="946" ht="15.75" customHeight="1">
      <c r="D946" s="10"/>
      <c r="E946" s="8"/>
    </row>
    <row r="947" ht="15.75" customHeight="1">
      <c r="D947" s="10"/>
      <c r="E947" s="8"/>
    </row>
    <row r="948" ht="15.75" customHeight="1">
      <c r="D948" s="10"/>
      <c r="E948" s="8"/>
    </row>
    <row r="949" ht="15.75" customHeight="1">
      <c r="D949" s="10"/>
      <c r="E949" s="8"/>
    </row>
    <row r="950" ht="15.75" customHeight="1">
      <c r="D950" s="10"/>
      <c r="E950" s="8"/>
    </row>
    <row r="951" ht="15.75" customHeight="1">
      <c r="D951" s="10"/>
      <c r="E951" s="8"/>
    </row>
    <row r="952" ht="15.75" customHeight="1">
      <c r="D952" s="10"/>
      <c r="E952" s="8"/>
    </row>
    <row r="953" ht="15.75" customHeight="1">
      <c r="D953" s="10"/>
      <c r="E953" s="8"/>
    </row>
    <row r="954" ht="15.75" customHeight="1">
      <c r="D954" s="10"/>
      <c r="E954" s="8"/>
    </row>
    <row r="955" ht="15.75" customHeight="1">
      <c r="D955" s="10"/>
      <c r="E955" s="8"/>
    </row>
    <row r="956" ht="15.75" customHeight="1">
      <c r="D956" s="10"/>
      <c r="E956" s="8"/>
    </row>
    <row r="957" ht="15.75" customHeight="1">
      <c r="D957" s="10"/>
      <c r="E957" s="8"/>
    </row>
    <row r="958" ht="15.75" customHeight="1">
      <c r="D958" s="10"/>
      <c r="E958" s="8"/>
    </row>
    <row r="959" ht="15.75" customHeight="1">
      <c r="D959" s="10"/>
      <c r="E959" s="8"/>
    </row>
    <row r="960" ht="15.75" customHeight="1">
      <c r="D960" s="10"/>
      <c r="E960" s="8"/>
    </row>
    <row r="961" ht="15.75" customHeight="1">
      <c r="D961" s="10"/>
      <c r="E961" s="8"/>
    </row>
    <row r="962" ht="15.75" customHeight="1">
      <c r="D962" s="10"/>
      <c r="E962" s="8"/>
    </row>
    <row r="963" ht="15.75" customHeight="1">
      <c r="D963" s="10"/>
      <c r="E963" s="8"/>
    </row>
    <row r="964" ht="15.75" customHeight="1">
      <c r="D964" s="10"/>
      <c r="E964" s="8"/>
    </row>
    <row r="965" ht="15.75" customHeight="1">
      <c r="D965" s="10"/>
      <c r="E965" s="8"/>
    </row>
    <row r="966" ht="15.75" customHeight="1">
      <c r="D966" s="10"/>
      <c r="E966" s="8"/>
    </row>
    <row r="967" ht="15.75" customHeight="1">
      <c r="D967" s="10"/>
      <c r="E967" s="8"/>
    </row>
    <row r="968" ht="15.75" customHeight="1">
      <c r="D968" s="10"/>
      <c r="E968" s="8"/>
    </row>
    <row r="969" ht="15.75" customHeight="1">
      <c r="D969" s="10"/>
      <c r="E969" s="8"/>
    </row>
    <row r="970" ht="15.75" customHeight="1">
      <c r="D970" s="10"/>
      <c r="E970" s="8"/>
    </row>
    <row r="971" ht="15.75" customHeight="1">
      <c r="D971" s="10"/>
      <c r="E971" s="8"/>
    </row>
    <row r="972" ht="15.75" customHeight="1">
      <c r="D972" s="10"/>
      <c r="E972" s="8"/>
    </row>
    <row r="973" ht="15.75" customHeight="1">
      <c r="D973" s="10"/>
      <c r="E973" s="8"/>
    </row>
    <row r="974" ht="15.75" customHeight="1">
      <c r="D974" s="10"/>
      <c r="E974" s="8"/>
    </row>
    <row r="975" ht="15.75" customHeight="1">
      <c r="D975" s="10"/>
      <c r="E975" s="8"/>
    </row>
    <row r="976" ht="15.75" customHeight="1">
      <c r="D976" s="10"/>
      <c r="E976" s="8"/>
    </row>
    <row r="977" ht="15.75" customHeight="1">
      <c r="D977" s="10"/>
      <c r="E977" s="8"/>
    </row>
    <row r="978" ht="15.75" customHeight="1">
      <c r="D978" s="10"/>
      <c r="E978" s="8"/>
    </row>
    <row r="979" ht="15.75" customHeight="1">
      <c r="D979" s="10"/>
      <c r="E979" s="8"/>
    </row>
    <row r="980" ht="15.75" customHeight="1">
      <c r="D980" s="10"/>
      <c r="E980" s="8"/>
    </row>
    <row r="981" ht="15.75" customHeight="1">
      <c r="D981" s="10"/>
      <c r="E981" s="8"/>
    </row>
    <row r="982" ht="15.75" customHeight="1">
      <c r="D982" s="10"/>
      <c r="E982" s="8"/>
    </row>
    <row r="983" ht="15.75" customHeight="1">
      <c r="D983" s="10"/>
      <c r="E983" s="8"/>
    </row>
    <row r="984" ht="15.75" customHeight="1">
      <c r="D984" s="10"/>
      <c r="E984" s="8"/>
    </row>
    <row r="985" ht="15.75" customHeight="1">
      <c r="D985" s="10"/>
      <c r="E985" s="8"/>
    </row>
    <row r="986" ht="15.75" customHeight="1">
      <c r="D986" s="10"/>
      <c r="E986" s="8"/>
    </row>
    <row r="987" ht="15.75" customHeight="1">
      <c r="D987" s="10"/>
      <c r="E987" s="8"/>
    </row>
    <row r="988" ht="15.75" customHeight="1">
      <c r="D988" s="10"/>
      <c r="E988" s="8"/>
    </row>
    <row r="989" ht="15.75" customHeight="1">
      <c r="D989" s="10"/>
      <c r="E989" s="8"/>
    </row>
    <row r="990" ht="15.75" customHeight="1">
      <c r="D990" s="10"/>
      <c r="E990" s="8"/>
    </row>
    <row r="991" ht="15.75" customHeight="1">
      <c r="D991" s="10"/>
      <c r="E991" s="8"/>
    </row>
    <row r="992" ht="15.75" customHeight="1">
      <c r="D992" s="10"/>
      <c r="E992" s="8"/>
    </row>
    <row r="993" ht="15.75" customHeight="1">
      <c r="D993" s="10"/>
      <c r="E993" s="8"/>
    </row>
    <row r="994" ht="15.75" customHeight="1">
      <c r="D994" s="10"/>
      <c r="E994" s="8"/>
    </row>
    <row r="995" ht="15.75" customHeight="1">
      <c r="D995" s="10"/>
      <c r="E995" s="8"/>
    </row>
    <row r="996" ht="15.75" customHeight="1">
      <c r="D996" s="10"/>
      <c r="E996" s="8"/>
    </row>
    <row r="997" ht="15.75" customHeight="1">
      <c r="D997" s="10"/>
      <c r="E997" s="8"/>
    </row>
    <row r="998" ht="15.75" customHeight="1">
      <c r="D998" s="10"/>
      <c r="E998" s="8"/>
    </row>
    <row r="999" ht="15.75" customHeight="1">
      <c r="D999" s="10"/>
      <c r="E999" s="8"/>
    </row>
    <row r="1000" ht="15.75" customHeight="1">
      <c r="D1000" s="10"/>
      <c r="E1000" s="8"/>
    </row>
  </sheetData>
  <mergeCells count="1">
    <mergeCell ref="A1:B1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2021-03-14T12:58:54Z</dcterms:created>
  <dc:creator>Wilson T. Junior</dc:creator>
</cp:coreProperties>
</file>