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hau\Desktop\Nathy\Curso Excel\"/>
    </mc:Choice>
  </mc:AlternateContent>
  <xr:revisionPtr revIDLastSave="0" documentId="13_ncr:1_{48F61222-FDF6-4211-AF6C-4ECD54120B6D}" xr6:coauthVersionLast="47" xr6:coauthVersionMax="47" xr10:uidLastSave="{00000000-0000-0000-0000-000000000000}"/>
  <bookViews>
    <workbookView xWindow="-120" yWindow="-120" windowWidth="21840" windowHeight="13020" tabRatio="631" xr2:uid="{404A742D-5E87-4DC2-A710-325C35FDBA1C}"/>
  </bookViews>
  <sheets>
    <sheet name="FERRAMENTA" sheetId="1" r:id="rId1"/>
    <sheet name="TABELA DE APOIO" sheetId="2" r:id="rId2"/>
  </sheets>
  <definedNames>
    <definedName name="aporte">FERRAMENTA!$C$19</definedName>
    <definedName name="Patrimonio">FERRAMENTA!$C$22</definedName>
    <definedName name="qtd_anos">FERRAMENTA!$C$20</definedName>
    <definedName name="rendimento_carteira">FERRAMENTA!$C$14</definedName>
    <definedName name="salario">FERRAMENTA!$C$13</definedName>
    <definedName name="sugestao_investimento">FERRAMENTA!$C$15</definedName>
    <definedName name="taxa_mensal">FERRAMENTA!$C$21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8" i="1"/>
  <c r="G4" i="2"/>
  <c r="A10" i="2"/>
  <c r="A9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5" i="1"/>
  <c r="C22" i="1"/>
  <c r="C23" i="1" s="1"/>
  <c r="C15" i="1"/>
  <c r="C28" i="1"/>
  <c r="D28" i="1" s="1"/>
  <c r="C29" i="1"/>
  <c r="D29" i="1" s="1"/>
  <c r="C30" i="1"/>
  <c r="D30" i="1" s="1"/>
  <c r="C31" i="1"/>
  <c r="D31" i="1" s="1"/>
  <c r="C27" i="1"/>
  <c r="D27" i="1" s="1"/>
  <c r="D38" i="1" l="1"/>
  <c r="D43" i="1"/>
  <c r="D42" i="1"/>
  <c r="D41" i="1"/>
  <c r="D40" i="1"/>
  <c r="D39" i="1"/>
  <c r="D44" i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<sst xmlns="http://schemas.openxmlformats.org/spreadsheetml/2006/main" count="70" uniqueCount="34">
  <si>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</si>
  <si>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 ?</t>
  </si>
  <si>
    <t>Por Quantos Anos?</t>
  </si>
  <si>
    <t>Taxa de Rendimento mensal?</t>
  </si>
  <si>
    <t>Dividendos Mensais?</t>
  </si>
  <si>
    <t>Patrimônio Acumulado?</t>
  </si>
  <si>
    <t>CENÁRIOS</t>
  </si>
  <si>
    <t>DIVIDENDO</t>
  </si>
  <si>
    <t>CONFIGURAÇÕES</t>
  </si>
  <si>
    <t>Salário</t>
  </si>
  <si>
    <t>Rendimento da Carteira</t>
  </si>
  <si>
    <t>2 Anos</t>
  </si>
  <si>
    <t>5 Anos</t>
  </si>
  <si>
    <t>10 Anos</t>
  </si>
  <si>
    <t>20 Anos</t>
  </si>
  <si>
    <t>30 Anos</t>
  </si>
  <si>
    <t>PERFIL</t>
  </si>
  <si>
    <t>AGRESSIVO</t>
  </si>
  <si>
    <t>CONSERVADOR</t>
  </si>
  <si>
    <t>MODERADO</t>
  </si>
  <si>
    <t>VALOR A SER INVESTIDO POR MÊS</t>
  </si>
  <si>
    <t>TIPO DE FII</t>
  </si>
  <si>
    <t>PERCENTUAL SUGESTÃO</t>
  </si>
  <si>
    <t>VALORES</t>
  </si>
  <si>
    <t>PAPEL</t>
  </si>
  <si>
    <t>TIJOLO</t>
  </si>
  <si>
    <t>HIBRIDOS</t>
  </si>
  <si>
    <t>FOFs</t>
  </si>
  <si>
    <t>DESENVOLVIMENTO</t>
  </si>
  <si>
    <t>HORTELARIAS</t>
  </si>
  <si>
    <t>CHAVE ÚNICA</t>
  </si>
  <si>
    <t>MODERADO-TIJOLO</t>
  </si>
  <si>
    <t>%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</si>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</sst>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614D0"/>
        <bgColor indexed="64"/>
      </patternFill>
    </fill>
    <fill>
      <patternFill patternType="solid">
        <fgColor rgb="FFBB44F0"/>
        <bgColor indexed="64"/>
      </patternFill>
    </fill>
    <fill>
      <patternFill patternType="solid">
        <fgColor rgb="FFD16AFF"/>
        <bgColor indexed="64"/>
      </patternFill>
    </fill>
    <fill>
      <patternFill patternType="solid">
        <fgColor rgb="FFFFEB9C"/>
      </patternFill>
    </fill>
    <fill>
      <patternFill patternType="solid">
        <fgColor rgb="FF660094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660094"/>
      </left>
      <right style="medium">
        <color rgb="FF660094"/>
      </right>
      <top style="medium">
        <color rgb="FF660094"/>
      </top>
      <bottom style="medium">
        <color rgb="FF660094"/>
      </bottom>
      <diagonal/>
    </border>
    <border>
      <left style="medium">
        <color rgb="FF660094"/>
      </left>
      <right/>
      <top style="medium">
        <color rgb="FF660094"/>
      </top>
      <bottom/>
      <diagonal/>
    </border>
    <border>
      <left/>
      <right style="medium">
        <color rgb="FF660094"/>
      </right>
      <top style="medium">
        <color rgb="FF660094"/>
      </top>
      <bottom/>
      <diagonal/>
    </border>
    <border>
      <left style="medium">
        <color rgb="FF66009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66009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rgb="FF660094"/>
      </top>
      <bottom/>
      <diagonal/>
    </border>
    <border>
      <left style="medium">
        <color rgb="FF660094"/>
      </left>
      <right/>
      <top style="medium">
        <color rgb="FF660094"/>
      </top>
      <bottom style="medium">
        <color rgb="FF660094"/>
      </bottom>
      <diagonal/>
    </border>
    <border>
      <left/>
      <right style="medium">
        <color rgb="FF660094"/>
      </right>
      <top style="medium">
        <color rgb="FF660094"/>
      </top>
      <bottom style="medium">
        <color rgb="FF660094"/>
      </bottom>
      <diagonal/>
    </border>
    <border>
      <left style="medium">
        <color rgb="FF660094"/>
      </left>
      <right style="thin">
        <color theme="0" tint="-0.499984740745262"/>
      </right>
      <top style="medium">
        <color rgb="FF66009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660094"/>
      </right>
      <top style="medium">
        <color rgb="FF660094"/>
      </top>
      <bottom style="thin">
        <color theme="0" tint="-0.499984740745262"/>
      </bottom>
      <diagonal/>
    </border>
    <border>
      <left style="medium">
        <color rgb="FF66009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66009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660094"/>
      </left>
      <right style="thin">
        <color theme="0" tint="-0.499984740745262"/>
      </right>
      <top style="thin">
        <color theme="0" tint="-0.499984740745262"/>
      </top>
      <bottom style="medium">
        <color rgb="FF660094"/>
      </bottom>
      <diagonal/>
    </border>
    <border>
      <left style="thin">
        <color theme="0" tint="-0.499984740745262"/>
      </left>
      <right style="medium">
        <color rgb="FF660094"/>
      </right>
      <top style="thin">
        <color theme="0" tint="-0.499984740745262"/>
      </top>
      <bottom style="medium">
        <color rgb="FF66009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66009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660094"/>
      </bottom>
      <diagonal/>
    </border>
    <border>
      <left style="medium">
        <color rgb="FF660094"/>
      </left>
      <right/>
      <top/>
      <bottom style="medium">
        <color rgb="FF660094"/>
      </bottom>
      <diagonal/>
    </border>
    <border>
      <left/>
      <right/>
      <top/>
      <bottom style="medium">
        <color rgb="FF660094"/>
      </bottom>
      <diagonal/>
    </border>
    <border>
      <left/>
      <right style="medium">
        <color rgb="FF660094"/>
      </right>
      <top/>
      <bottom style="medium">
        <color rgb="FF660094"/>
      </bottom>
      <diagonal/>
    </border>
    <border>
      <left style="medium">
        <color rgb="FF660094"/>
      </left>
      <right style="thin">
        <color theme="0" tint="-0.24994659260841701"/>
      </right>
      <top style="medium">
        <color rgb="FF66009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66009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660094"/>
      </right>
      <top style="medium">
        <color rgb="FF660094"/>
      </top>
      <bottom style="thin">
        <color theme="0" tint="-0.24994659260841701"/>
      </bottom>
      <diagonal/>
    </border>
    <border>
      <left style="medium">
        <color rgb="FF66009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rgb="FF660094"/>
      </right>
      <top style="thin">
        <color theme="0" tint="-0.24994659260841701"/>
      </top>
      <bottom/>
      <diagonal/>
    </border>
    <border>
      <left/>
      <right/>
      <top/>
      <bottom style="thin">
        <color rgb="FF66009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/>
    </xf>
    <xf numFmtId="0" fontId="2" fillId="5" borderId="2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indent="3"/>
    </xf>
    <xf numFmtId="164" fontId="6" fillId="0" borderId="11" xfId="1" applyNumberFormat="1" applyFont="1" applyBorder="1" applyAlignment="1">
      <alignment horizontal="center"/>
    </xf>
    <xf numFmtId="0" fontId="6" fillId="0" borderId="12" xfId="0" applyFont="1" applyBorder="1" applyAlignment="1">
      <alignment horizontal="left" indent="3"/>
    </xf>
    <xf numFmtId="10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left" indent="3"/>
    </xf>
    <xf numFmtId="164" fontId="6" fillId="0" borderId="15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left" indent="3"/>
    </xf>
    <xf numFmtId="0" fontId="6" fillId="2" borderId="12" xfId="0" applyFont="1" applyFill="1" applyBorder="1" applyAlignment="1">
      <alignment horizontal="left" indent="3"/>
    </xf>
    <xf numFmtId="0" fontId="7" fillId="8" borderId="12" xfId="0" applyFont="1" applyFill="1" applyBorder="1" applyAlignment="1">
      <alignment horizontal="left" indent="3"/>
    </xf>
    <xf numFmtId="8" fontId="7" fillId="8" borderId="13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left" indent="3"/>
    </xf>
    <xf numFmtId="8" fontId="7" fillId="8" borderId="15" xfId="0" applyNumberFormat="1" applyFont="1" applyFill="1" applyBorder="1" applyAlignment="1">
      <alignment horizontal="center"/>
    </xf>
    <xf numFmtId="8" fontId="6" fillId="2" borderId="16" xfId="0" applyNumberFormat="1" applyFont="1" applyFill="1" applyBorder="1" applyAlignment="1">
      <alignment horizontal="center"/>
    </xf>
    <xf numFmtId="8" fontId="6" fillId="2" borderId="11" xfId="0" applyNumberFormat="1" applyFont="1" applyFill="1" applyBorder="1" applyAlignment="1">
      <alignment horizontal="center"/>
    </xf>
    <xf numFmtId="8" fontId="6" fillId="2" borderId="17" xfId="0" applyNumberFormat="1" applyFont="1" applyFill="1" applyBorder="1" applyAlignment="1">
      <alignment horizontal="center"/>
    </xf>
    <xf numFmtId="8" fontId="6" fillId="2" borderId="13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left" indent="3"/>
    </xf>
    <xf numFmtId="8" fontId="6" fillId="2" borderId="18" xfId="0" applyNumberFormat="1" applyFont="1" applyFill="1" applyBorder="1" applyAlignment="1">
      <alignment horizontal="center"/>
    </xf>
    <xf numFmtId="8" fontId="6" fillId="2" borderId="15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8" fillId="3" borderId="3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vertical="center"/>
    </xf>
    <xf numFmtId="0" fontId="9" fillId="3" borderId="2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20" xfId="0" applyFont="1" applyFill="1" applyBorder="1"/>
    <xf numFmtId="164" fontId="9" fillId="3" borderId="21" xfId="0" applyNumberFormat="1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10" fillId="2" borderId="19" xfId="0" applyFont="1" applyFill="1" applyBorder="1" applyAlignment="1">
      <alignment vertical="center"/>
    </xf>
    <xf numFmtId="164" fontId="10" fillId="2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27" xfId="0" applyBorder="1"/>
    <xf numFmtId="0" fontId="6" fillId="0" borderId="27" xfId="0" applyFont="1" applyBorder="1" applyAlignment="1">
      <alignment horizontal="left"/>
    </xf>
    <xf numFmtId="9" fontId="0" fillId="0" borderId="0" xfId="2" applyFont="1" applyAlignment="1">
      <alignment horizontal="center"/>
    </xf>
    <xf numFmtId="9" fontId="0" fillId="0" borderId="27" xfId="2" applyFon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5" fillId="6" borderId="0" xfId="3"/>
    <xf numFmtId="9" fontId="5" fillId="6" borderId="0" xfId="2" applyFont="1" applyFill="1"/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614D0"/>
      <color rgb="FFBB44F0"/>
      <color rgb="FF660094"/>
      <color rgb="FFD16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FERRAMENTA!$C$37</c:f>
              <c:strCache>
                <c:ptCount val="1"/>
                <c:pt idx="0">
                  <c:v>PERCENTUAL SUGESTÃO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5E-44E6-A26B-3B3B80E836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5E-44E6-A26B-3B3B80E836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5E-44E6-A26B-3B3B80E836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5E-44E6-A26B-3B3B80E836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5E-44E6-A26B-3B3B80E836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5E-44E6-A26B-3B3B80E83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FERRAMENTA!$B$38:$B$43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HORTELARIAS</c:v>
                </c:pt>
              </c:strCache>
            </c:strRef>
          </c:cat>
          <c:val>
            <c:numRef>
              <c:f>FERRAMENTA!$C$38:$C$43</c:f>
              <c:numCache>
                <c:formatCode>0%</c:formatCode>
                <c:ptCount val="6"/>
                <c:pt idx="0">
                  <c:v>0.7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080-B1D4-58ACEA63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598714</xdr:colOff>
      <xdr:row>1</xdr:row>
      <xdr:rowOff>1</xdr:rowOff>
    </xdr:from>
    <xdr:to>
      <xdr:col>3</xdr:col>
      <xdr:colOff>988474</xdr:colOff>
      <xdr:row>9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5D9AEF-446E-A28F-1AA9-C357B7BD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4" y="190501"/>
          <a:ext cx="6363296" cy="1592035"/>
        </a:xfrm>
        <a:prstGeom prst="rect">
          <a:avLst/>
        </a:prstGeom>
      </xdr:spPr>
    </xdr:pic>
    <xdr:clientData/>
  </xdr:twoCellAnchor>
  <xdr:twoCellAnchor editAs="oneCell">
    <xdr:from>
      <xdr:col>1</xdr:col>
      <xdr:colOff>1174296</xdr:colOff>
      <xdr:row>16</xdr:row>
      <xdr:rowOff>189819</xdr:rowOff>
    </xdr:from>
    <xdr:to>
      <xdr:col>1</xdr:col>
      <xdr:colOff>1528083</xdr:colOff>
      <xdr:row>17</xdr:row>
      <xdr:rowOff>339499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9279258-0254-96B4-B8A0-5C95FA0A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783896" y="3380694"/>
          <a:ext cx="353787" cy="353787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1838326</xdr:colOff>
      <xdr:row>25</xdr:row>
      <xdr:rowOff>19051</xdr:rowOff>
    </xdr:from>
    <xdr:to>
      <xdr:col>1</xdr:col>
      <xdr:colOff>2114550</xdr:colOff>
      <xdr:row>25</xdr:row>
      <xdr:rowOff>295275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A89688F-157F-DBC2-D706-798EE649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6" y="5153026"/>
          <a:ext cx="276224" cy="276224"/>
        </a:xfrm>
        <a:prstGeom prst="rect">
          <a:avLst/>
        </a:prstGeom>
      </xdr:spPr>
    </xdr:pic>
    <xdr:clientData/>
  </xdr:twoCellAnchor>
  <xdr:twoCellAnchor editAs="oneCell">
    <xdr:from>
      <xdr:col>1</xdr:col>
      <xdr:colOff>1495425</xdr:colOff>
      <xdr:row>11</xdr:row>
      <xdr:rowOff>28576</xdr:rowOff>
    </xdr:from>
    <xdr:to>
      <xdr:col>1</xdr:col>
      <xdr:colOff>1771650</xdr:colOff>
      <xdr:row>11</xdr:row>
      <xdr:rowOff>301389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8360E9D-B3DD-066B-BCE9-52FCE987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2124076"/>
          <a:ext cx="276225" cy="278256"/>
        </a:xfrm>
        <a:prstGeom prst="rect">
          <a:avLst/>
        </a:prstGeom>
      </xdr:spPr>
    </xdr:pic>
    <xdr:clientData/>
  </xdr:twoCellAnchor>
  <xdr:twoCellAnchor>
    <xdr:from>
      <xdr:col>0</xdr:col>
      <xdr:colOff>593913</xdr:colOff>
      <xdr:row>45</xdr:row>
      <xdr:rowOff>124386</xdr:rowOff>
    </xdr:from>
    <xdr:to>
      <xdr:col>3</xdr:col>
      <xdr:colOff>993321</xdr:colOff>
      <xdr:row>60</xdr:row>
      <xdr:rowOff>40822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D41E81-F6F9-0EA8-CA1B-E8CE0964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5856-F3AC-4310-A21B-FE973848BDBF}">
  <dimension ref="A11:H72"/>
  <sheetViews>
    <sheetView showGridLines="0" tabSelected="1" zoomScale="85" zoomScaleNormal="85" workbookViewId="0">
      <selection activeCell="C34" sqref="C34"/>
    </sheetView>
  </sheetViews>
  <sheetFormatPr defaultColWidth="0" defaultRowHeight="15" x14ac:dyDescent="0.25"/>
  <cols>
    <col min="1" max="1" width="9.140625" customWidth="1"/>
    <col min="2" max="2" width="51.7109375" customWidth="1"/>
    <col min="3" max="3" width="28.7109375" customWidth="1"/>
    <col min="4" max="4" width="15.140625" customWidth="1"/>
    <col min="5" max="5" width="23.42578125" customWidth="1"/>
    <col min="6" max="6" width="17.85546875" customWidth="1"/>
    <col min="7" max="8" width="9.140625" customWidth="1"/>
    <col min="9" max="16383" width="9.140625" hidden="1"/>
    <col min="16384" max="16384" width="9.140625" hidden="1" customWidth="1"/>
  </cols>
  <sheetData>
    <row r="11" spans="2:3" ht="15.75" thickBot="1" x14ac:dyDescent="0.3"/>
    <row r="12" spans="2:3" ht="24.75" thickBot="1" x14ac:dyDescent="0.3">
      <c r="B12" s="52" t="s">
        <v>8</v>
      </c>
      <c r="C12" s="53"/>
    </row>
    <row r="13" spans="2:3" ht="15.75" x14ac:dyDescent="0.25">
      <c r="B13" s="5" t="s">
        <v>9</v>
      </c>
      <c r="C13" s="6">
        <v>4200</v>
      </c>
    </row>
    <row r="14" spans="2:3" ht="15.75" x14ac:dyDescent="0.25">
      <c r="B14" s="7" t="s">
        <v>10</v>
      </c>
      <c r="C14" s="8">
        <v>6.0000000000000001E-3</v>
      </c>
    </row>
    <row r="15" spans="2:3" ht="16.5" thickBot="1" x14ac:dyDescent="0.3">
      <c r="B15" s="9" t="s">
        <v>33</v>
      </c>
      <c r="C15" s="10">
        <f>C13*30%</f>
        <v>1260</v>
      </c>
    </row>
    <row r="17" spans="1:4" ht="15.75" thickBot="1" x14ac:dyDescent="0.3"/>
    <row r="18" spans="1:4" ht="29.25" customHeight="1" thickBot="1" x14ac:dyDescent="0.45">
      <c r="B18" s="56" t="s">
        <v>0</v>
      </c>
      <c r="C18" s="57"/>
    </row>
    <row r="19" spans="1:4" ht="15.75" x14ac:dyDescent="0.25">
      <c r="B19" s="5" t="s">
        <v>1</v>
      </c>
      <c r="C19" s="24">
        <v>1260</v>
      </c>
    </row>
    <row r="20" spans="1:4" ht="15.75" x14ac:dyDescent="0.25">
      <c r="B20" s="7" t="s">
        <v>2</v>
      </c>
      <c r="C20" s="25">
        <v>10</v>
      </c>
    </row>
    <row r="21" spans="1:4" ht="15.75" x14ac:dyDescent="0.25">
      <c r="B21" s="7" t="s">
        <v>3</v>
      </c>
      <c r="C21" s="8">
        <v>1.0789999999999999E-2</v>
      </c>
    </row>
    <row r="22" spans="1:4" ht="15.75" x14ac:dyDescent="0.25">
      <c r="B22" s="13" t="s">
        <v>5</v>
      </c>
      <c r="C22" s="14">
        <f>FV(taxa_mensal,qtd_anos*12,aporte*-1)</f>
        <v>306538.10778801696</v>
      </c>
    </row>
    <row r="23" spans="1:4" ht="16.5" thickBot="1" x14ac:dyDescent="0.3">
      <c r="B23" s="15" t="s">
        <v>4</v>
      </c>
      <c r="C23" s="16">
        <f>Patrimonio*rendimento_carteira</f>
        <v>1839.2286467281017</v>
      </c>
    </row>
    <row r="25" spans="1:4" ht="15.75" thickBot="1" x14ac:dyDescent="0.3"/>
    <row r="26" spans="1:4" ht="24.75" thickBot="1" x14ac:dyDescent="0.45">
      <c r="B26" s="54" t="s">
        <v>6</v>
      </c>
      <c r="C26" s="55"/>
      <c r="D26" s="4" t="s">
        <v>7</v>
      </c>
    </row>
    <row r="27" spans="1:4" ht="15.75" x14ac:dyDescent="0.25">
      <c r="A27" s="1">
        <v>2</v>
      </c>
      <c r="B27" s="11" t="s">
        <v>11</v>
      </c>
      <c r="C27" s="17">
        <f>FV($C$21,$A27*12,$C$19*-1)</f>
        <v>34306.810395032975</v>
      </c>
      <c r="D27" s="18">
        <f>C27*rendimento_carteira</f>
        <v>205.84086237019787</v>
      </c>
    </row>
    <row r="28" spans="1:4" ht="15.75" x14ac:dyDescent="0.25">
      <c r="A28" s="1">
        <v>5</v>
      </c>
      <c r="B28" s="12" t="s">
        <v>12</v>
      </c>
      <c r="C28" s="19">
        <f t="shared" ref="C28:C31" si="0">FV($C$21,$A28*12,$C$19*-1)</f>
        <v>105558.91163809443</v>
      </c>
      <c r="D28" s="20">
        <f>C28*rendimento_carteira</f>
        <v>633.35346982856663</v>
      </c>
    </row>
    <row r="29" spans="1:4" ht="15.75" x14ac:dyDescent="0.25">
      <c r="A29" s="1">
        <v>10</v>
      </c>
      <c r="B29" s="12" t="s">
        <v>13</v>
      </c>
      <c r="C29" s="19">
        <f t="shared" si="0"/>
        <v>306538.10778801696</v>
      </c>
      <c r="D29" s="20">
        <f>C29*rendimento_carteira</f>
        <v>1839.2286467281017</v>
      </c>
    </row>
    <row r="30" spans="1:4" ht="15.75" x14ac:dyDescent="0.25">
      <c r="A30" s="1">
        <v>20</v>
      </c>
      <c r="B30" s="12" t="s">
        <v>14</v>
      </c>
      <c r="C30" s="19">
        <f t="shared" si="0"/>
        <v>1417749.9841223215</v>
      </c>
      <c r="D30" s="20">
        <f>C30*rendimento_carteira</f>
        <v>8506.4999047339297</v>
      </c>
    </row>
    <row r="31" spans="1:4" ht="16.5" thickBot="1" x14ac:dyDescent="0.3">
      <c r="A31" s="1">
        <v>30</v>
      </c>
      <c r="B31" s="21" t="s">
        <v>15</v>
      </c>
      <c r="C31" s="22">
        <f t="shared" si="0"/>
        <v>5445933.7653059401</v>
      </c>
      <c r="D31" s="23">
        <f>C31*rendimento_carteira</f>
        <v>32675.602591835643</v>
      </c>
    </row>
    <row r="33" spans="2:4" ht="15.75" thickBot="1" x14ac:dyDescent="0.3"/>
    <row r="34" spans="2:4" ht="23.25" customHeight="1" x14ac:dyDescent="0.25">
      <c r="B34" s="27" t="s">
        <v>16</v>
      </c>
      <c r="C34" s="28" t="s">
        <v>17</v>
      </c>
      <c r="D34" s="29"/>
    </row>
    <row r="35" spans="2:4" ht="21.75" customHeight="1" thickBot="1" x14ac:dyDescent="0.3">
      <c r="B35" s="41" t="s">
        <v>20</v>
      </c>
      <c r="C35" s="42">
        <f>+aporte</f>
        <v>1260</v>
      </c>
      <c r="D35" s="30"/>
    </row>
    <row r="36" spans="2:4" ht="21" customHeight="1" thickBot="1" x14ac:dyDescent="0.3"/>
    <row r="37" spans="2:4" ht="15.75" x14ac:dyDescent="0.25">
      <c r="B37" s="31" t="s">
        <v>21</v>
      </c>
      <c r="C37" s="32" t="s">
        <v>22</v>
      </c>
      <c r="D37" s="33" t="s">
        <v>23</v>
      </c>
    </row>
    <row r="38" spans="2:4" ht="15.75" x14ac:dyDescent="0.25">
      <c r="B38" s="3" t="s">
        <v>24</v>
      </c>
      <c r="C38" s="37">
        <f>VLOOKUP($C$34&amp;"-"&amp;B38,'TABELA DE APOIO'!$A:$D,4,FALSE)</f>
        <v>0.7</v>
      </c>
      <c r="D38" s="38">
        <f>C38*$C$35</f>
        <v>882</v>
      </c>
    </row>
    <row r="39" spans="2:4" ht="15.75" x14ac:dyDescent="0.25">
      <c r="B39" s="3" t="s">
        <v>25</v>
      </c>
      <c r="C39" s="37">
        <f>VLOOKUP($C$34&amp;"-"&amp;B39,'TABELA DE APOIO'!$A:$D,4,FALSE)</f>
        <v>0.1</v>
      </c>
      <c r="D39" s="38">
        <f t="shared" ref="D39:D43" si="1">C39*$C$35</f>
        <v>126</v>
      </c>
    </row>
    <row r="40" spans="2:4" ht="15.75" x14ac:dyDescent="0.25">
      <c r="B40" s="3" t="s">
        <v>26</v>
      </c>
      <c r="C40" s="37">
        <f>VLOOKUP($C$34&amp;"-"&amp;B40,'TABELA DE APOIO'!$A:$D,4,FALSE)</f>
        <v>0.05</v>
      </c>
      <c r="D40" s="38">
        <f t="shared" si="1"/>
        <v>63</v>
      </c>
    </row>
    <row r="41" spans="2:4" ht="15.75" x14ac:dyDescent="0.25">
      <c r="B41" s="3" t="s">
        <v>27</v>
      </c>
      <c r="C41" s="37">
        <f>VLOOKUP($C$34&amp;"-"&amp;B41,'TABELA DE APOIO'!$A:$D,4,FALSE)</f>
        <v>0.05</v>
      </c>
      <c r="D41" s="38">
        <f t="shared" si="1"/>
        <v>63</v>
      </c>
    </row>
    <row r="42" spans="2:4" ht="15.75" x14ac:dyDescent="0.25">
      <c r="B42" s="3" t="s">
        <v>28</v>
      </c>
      <c r="C42" s="37">
        <f>VLOOKUP($C$34&amp;"-"&amp;B42,'TABELA DE APOIO'!$A:$D,4,FALSE)</f>
        <v>0.2</v>
      </c>
      <c r="D42" s="38">
        <f t="shared" si="1"/>
        <v>252</v>
      </c>
    </row>
    <row r="43" spans="2:4" ht="15.75" x14ac:dyDescent="0.25">
      <c r="B43" s="39" t="s">
        <v>29</v>
      </c>
      <c r="C43" s="37">
        <f>VLOOKUP($C$34&amp;"-"&amp;B43,'TABELA DE APOIO'!$A:$D,4,FALSE)</f>
        <v>0.1</v>
      </c>
      <c r="D43" s="40">
        <f t="shared" si="1"/>
        <v>126</v>
      </c>
    </row>
    <row r="44" spans="2:4" ht="16.5" thickBot="1" x14ac:dyDescent="0.3">
      <c r="B44" s="34"/>
      <c r="C44" s="35"/>
      <c r="D44" s="36">
        <f>SUM(D38:D43)</f>
        <v>1512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</sheetData>
  <mergeCells count="3">
    <mergeCell ref="B12:C12"/>
    <mergeCell ref="B26:C26"/>
    <mergeCell ref="B18:C18"/>
  </mergeCells>
  <dataValidations count="1">
    <dataValidation type="list" allowBlank="1" showInputMessage="1" showErrorMessage="1" sqref="C34" xr:uid="{86A1A7BE-423C-4CE8-8E1D-5C6EC91E21A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B4C3-246A-4F32-9D5A-626E595D98E0}">
  <dimension ref="A2:G20"/>
  <sheetViews>
    <sheetView zoomScale="85" zoomScaleNormal="85" workbookViewId="0">
      <selection activeCell="D13" sqref="D13"/>
    </sheetView>
  </sheetViews>
  <sheetFormatPr defaultRowHeight="15" x14ac:dyDescent="0.25"/>
  <cols>
    <col min="1" max="1" width="33" bestFit="1" customWidth="1"/>
    <col min="2" max="2" width="16.28515625" customWidth="1"/>
    <col min="3" max="3" width="20.140625" bestFit="1" customWidth="1"/>
    <col min="6" max="6" width="18.28515625" customWidth="1"/>
    <col min="7" max="7" width="17.42578125" customWidth="1"/>
  </cols>
  <sheetData>
    <row r="2" spans="1:7" x14ac:dyDescent="0.25">
      <c r="A2" t="s">
        <v>30</v>
      </c>
      <c r="B2" t="s">
        <v>16</v>
      </c>
      <c r="C2" s="43" t="s">
        <v>21</v>
      </c>
    </row>
    <row r="3" spans="1:7" ht="15.75" x14ac:dyDescent="0.25">
      <c r="A3" t="str">
        <f>B3&amp;"-"&amp;C3</f>
        <v>CONSERVADOR-PAPEL</v>
      </c>
      <c r="B3" t="s">
        <v>18</v>
      </c>
      <c r="C3" s="44" t="s">
        <v>24</v>
      </c>
      <c r="D3" s="47">
        <v>0.3</v>
      </c>
      <c r="G3" s="2" t="s">
        <v>32</v>
      </c>
    </row>
    <row r="4" spans="1:7" ht="15.75" x14ac:dyDescent="0.25">
      <c r="A4" t="str">
        <f t="shared" ref="A4:A20" si="0">B4&amp;"-"&amp;C4</f>
        <v>CONSERVADOR-TIJOLO</v>
      </c>
      <c r="B4" t="s">
        <v>18</v>
      </c>
      <c r="C4" s="44" t="s">
        <v>25</v>
      </c>
      <c r="D4" s="47">
        <v>0.5</v>
      </c>
      <c r="F4" s="50" t="s">
        <v>31</v>
      </c>
      <c r="G4" s="51">
        <f>VLOOKUP(F4,$A:$D,4,FALSE)</f>
        <v>0.35</v>
      </c>
    </row>
    <row r="5" spans="1:7" ht="15.75" x14ac:dyDescent="0.25">
      <c r="A5" t="str">
        <f t="shared" si="0"/>
        <v>CONSERVADOR-HIBRIDOS</v>
      </c>
      <c r="B5" t="s">
        <v>18</v>
      </c>
      <c r="C5" s="44" t="s">
        <v>26</v>
      </c>
      <c r="D5" s="47">
        <v>0.1</v>
      </c>
    </row>
    <row r="6" spans="1:7" ht="15.75" x14ac:dyDescent="0.25">
      <c r="A6" t="str">
        <f t="shared" si="0"/>
        <v>CONSERVADOR-FOFs</v>
      </c>
      <c r="B6" t="s">
        <v>18</v>
      </c>
      <c r="C6" s="44" t="s">
        <v>27</v>
      </c>
      <c r="D6" s="47">
        <v>0.1</v>
      </c>
    </row>
    <row r="7" spans="1:7" ht="15.75" x14ac:dyDescent="0.25">
      <c r="A7" t="str">
        <f t="shared" si="0"/>
        <v>CONSERVADOR-DESENVOLVIMENTO</v>
      </c>
      <c r="B7" t="s">
        <v>18</v>
      </c>
      <c r="C7" s="44" t="s">
        <v>28</v>
      </c>
      <c r="D7" s="47">
        <v>0</v>
      </c>
    </row>
    <row r="8" spans="1:7" ht="15.75" x14ac:dyDescent="0.25">
      <c r="A8" s="45" t="str">
        <f t="shared" si="0"/>
        <v>CONSERVADOR-HORTELARIAS</v>
      </c>
      <c r="B8" s="45" t="s">
        <v>18</v>
      </c>
      <c r="C8" s="46" t="s">
        <v>29</v>
      </c>
      <c r="D8" s="48">
        <v>0</v>
      </c>
    </row>
    <row r="9" spans="1:7" ht="15.75" x14ac:dyDescent="0.25">
      <c r="A9" t="str">
        <f t="shared" si="0"/>
        <v>MODERADO-PAPEL</v>
      </c>
      <c r="B9" t="s">
        <v>19</v>
      </c>
      <c r="C9" s="44" t="s">
        <v>24</v>
      </c>
      <c r="D9" s="26">
        <v>0.32</v>
      </c>
    </row>
    <row r="10" spans="1:7" ht="15.75" x14ac:dyDescent="0.25">
      <c r="A10" t="str">
        <f>B10&amp;"-"&amp;C10</f>
        <v>MODERADO-TIJOLO</v>
      </c>
      <c r="B10" t="s">
        <v>19</v>
      </c>
      <c r="C10" s="44" t="s">
        <v>25</v>
      </c>
      <c r="D10" s="26">
        <v>0.35</v>
      </c>
    </row>
    <row r="11" spans="1:7" ht="15.75" x14ac:dyDescent="0.25">
      <c r="A11" t="str">
        <f t="shared" si="0"/>
        <v>MODERADO-HIBRIDOS</v>
      </c>
      <c r="B11" t="s">
        <v>19</v>
      </c>
      <c r="C11" s="44" t="s">
        <v>26</v>
      </c>
      <c r="D11" s="26">
        <v>0.08</v>
      </c>
    </row>
    <row r="12" spans="1:7" ht="15.75" x14ac:dyDescent="0.25">
      <c r="A12" t="str">
        <f t="shared" si="0"/>
        <v>MODERADO-FOFs</v>
      </c>
      <c r="B12" t="s">
        <v>19</v>
      </c>
      <c r="C12" s="44" t="s">
        <v>27</v>
      </c>
      <c r="D12" s="26">
        <v>0.05</v>
      </c>
    </row>
    <row r="13" spans="1:7" ht="15.75" x14ac:dyDescent="0.25">
      <c r="A13" t="str">
        <f t="shared" si="0"/>
        <v>MODERADO-DESENVOLVIMENTO</v>
      </c>
      <c r="B13" t="s">
        <v>19</v>
      </c>
      <c r="C13" s="44" t="s">
        <v>28</v>
      </c>
      <c r="D13" s="26">
        <v>0.1</v>
      </c>
    </row>
    <row r="14" spans="1:7" ht="15.75" x14ac:dyDescent="0.25">
      <c r="A14" s="45" t="str">
        <f t="shared" si="0"/>
        <v>MODERADO-HORTELARIAS</v>
      </c>
      <c r="B14" s="45" t="s">
        <v>19</v>
      </c>
      <c r="C14" s="46" t="s">
        <v>29</v>
      </c>
      <c r="D14" s="49">
        <v>0.1</v>
      </c>
    </row>
    <row r="15" spans="1:7" ht="15.75" x14ac:dyDescent="0.25">
      <c r="A15" t="str">
        <f t="shared" si="0"/>
        <v>AGRESSIVO-PAPEL</v>
      </c>
      <c r="B15" t="s">
        <v>17</v>
      </c>
      <c r="C15" s="44" t="s">
        <v>24</v>
      </c>
      <c r="D15" s="26">
        <v>0.7</v>
      </c>
    </row>
    <row r="16" spans="1:7" ht="15.75" x14ac:dyDescent="0.25">
      <c r="A16" t="str">
        <f t="shared" si="0"/>
        <v>AGRESSIVO-TIJOLO</v>
      </c>
      <c r="B16" t="s">
        <v>17</v>
      </c>
      <c r="C16" s="44" t="s">
        <v>25</v>
      </c>
      <c r="D16" s="26">
        <v>0.1</v>
      </c>
    </row>
    <row r="17" spans="1:4" ht="15.75" x14ac:dyDescent="0.25">
      <c r="A17" t="str">
        <f t="shared" si="0"/>
        <v>AGRESSIVO-HIBRIDOS</v>
      </c>
      <c r="B17" t="s">
        <v>17</v>
      </c>
      <c r="C17" s="44" t="s">
        <v>26</v>
      </c>
      <c r="D17" s="26">
        <v>0.05</v>
      </c>
    </row>
    <row r="18" spans="1:4" ht="15.75" x14ac:dyDescent="0.25">
      <c r="A18" t="str">
        <f t="shared" si="0"/>
        <v>AGRESSIVO-FOFs</v>
      </c>
      <c r="B18" t="s">
        <v>17</v>
      </c>
      <c r="C18" s="44" t="s">
        <v>27</v>
      </c>
      <c r="D18" s="26">
        <v>0.05</v>
      </c>
    </row>
    <row r="19" spans="1:4" ht="15.75" x14ac:dyDescent="0.25">
      <c r="A19" t="str">
        <f t="shared" si="0"/>
        <v>AGRESSIVO-DESENVOLVIMENTO</v>
      </c>
      <c r="B19" t="s">
        <v>17</v>
      </c>
      <c r="C19" s="44" t="s">
        <v>28</v>
      </c>
      <c r="D19" s="26">
        <v>0.2</v>
      </c>
    </row>
    <row r="20" spans="1:4" ht="15.75" x14ac:dyDescent="0.25">
      <c r="A20" s="45" t="str">
        <f t="shared" si="0"/>
        <v>AGRESSIVO-HORTELARIAS</v>
      </c>
      <c r="B20" s="45" t="s">
        <v>17</v>
      </c>
      <c r="C20" s="46" t="s">
        <v>29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FERRAMENTA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Nathaly Loopes</dc:creator>
  <cp:lastModifiedBy>Nathaly Loopes</cp:lastModifiedBy>
  <dcterms:created xsi:type="dcterms:W3CDTF">2025-06-23T13:29:14Z</dcterms:created>
  <dcterms:modified xsi:type="dcterms:W3CDTF">2025-06-24T11:12:02Z</dcterms:modified>
</cp:coreProperties>
</file>