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tout\taf\univ\BUTMMI\MMI2\S3\SAE301\"/>
    </mc:Choice>
  </mc:AlternateContent>
  <xr:revisionPtr revIDLastSave="0" documentId="13_ncr:1_{4DCD2E65-22EE-42D7-8E5D-556293084FE7}" xr6:coauthVersionLast="47" xr6:coauthVersionMax="47" xr10:uidLastSave="{00000000-0000-0000-0000-000000000000}"/>
  <bookViews>
    <workbookView xWindow="-120" yWindow="-120" windowWidth="29040" windowHeight="16440" activeTab="1" xr2:uid="{B7EEBC87-74D8-4820-A7B1-D836DE95E624}"/>
  </bookViews>
  <sheets>
    <sheet name="Table instru" sheetId="1" r:id="rId1"/>
    <sheet name="magasin" sheetId="5" r:id="rId2"/>
    <sheet name="table lien couleur" sheetId="3" r:id="rId3"/>
    <sheet name="table lien accessoire" sheetId="4" r:id="rId4"/>
    <sheet name="tables categories" sheetId="2" r:id="rId5"/>
  </sheets>
  <definedNames>
    <definedName name="_xlnm._FilterDatabase" localSheetId="4" hidden="1">'tables categories'!$B$28:$B$32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11" i="5"/>
  <c r="G3" i="5"/>
  <c r="G4" i="5"/>
  <c r="G5" i="5"/>
  <c r="G6" i="5"/>
  <c r="G2" i="5"/>
  <c r="E26" i="4"/>
  <c r="E27" i="4"/>
  <c r="E28" i="4"/>
  <c r="E25" i="4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" i="4"/>
  <c r="F29" i="3"/>
  <c r="F30" i="3"/>
  <c r="F45" i="3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82" i="2"/>
  <c r="C3" i="3"/>
  <c r="D30" i="3" s="1"/>
  <c r="C4" i="3"/>
  <c r="D44" i="3" s="1"/>
  <c r="C5" i="3"/>
  <c r="D45" i="3" s="1"/>
  <c r="C6" i="3"/>
  <c r="C7" i="3"/>
  <c r="D29" i="3" s="1"/>
  <c r="C8" i="3"/>
  <c r="C9" i="3"/>
  <c r="C10" i="3"/>
  <c r="D36" i="3" s="1"/>
  <c r="C11" i="3"/>
  <c r="D34" i="3" s="1"/>
  <c r="C12" i="3"/>
  <c r="D35" i="3" s="1"/>
  <c r="C13" i="3"/>
  <c r="D52" i="3" s="1"/>
  <c r="C14" i="3"/>
  <c r="D51" i="3" s="1"/>
  <c r="F51" i="3" s="1"/>
  <c r="C15" i="3"/>
  <c r="C16" i="3"/>
  <c r="D27" i="3" s="1"/>
  <c r="F27" i="3" s="1"/>
  <c r="C17" i="3"/>
  <c r="C18" i="3"/>
  <c r="D48" i="3" s="1"/>
  <c r="F48" i="3" s="1"/>
  <c r="C2" i="3"/>
  <c r="D23" i="3" s="1"/>
  <c r="F23" i="3" s="1"/>
  <c r="C23" i="3"/>
  <c r="C24" i="3"/>
  <c r="C25" i="3"/>
  <c r="C26" i="3"/>
  <c r="C27" i="3"/>
  <c r="C28" i="3"/>
  <c r="C29" i="3"/>
  <c r="C30" i="3"/>
  <c r="C31" i="3"/>
  <c r="C32" i="3"/>
  <c r="C33" i="3"/>
  <c r="C34" i="3"/>
  <c r="F34" i="3" s="1"/>
  <c r="C35" i="3"/>
  <c r="F35" i="3" s="1"/>
  <c r="C36" i="3"/>
  <c r="F36" i="3" s="1"/>
  <c r="C37" i="3"/>
  <c r="C38" i="3"/>
  <c r="C39" i="3"/>
  <c r="C40" i="3"/>
  <c r="C41" i="3"/>
  <c r="C42" i="3"/>
  <c r="C43" i="3"/>
  <c r="C44" i="3"/>
  <c r="F44" i="3" s="1"/>
  <c r="C45" i="3"/>
  <c r="C46" i="3"/>
  <c r="C47" i="3"/>
  <c r="C48" i="3"/>
  <c r="C49" i="3"/>
  <c r="C50" i="3"/>
  <c r="C51" i="3"/>
  <c r="C52" i="3"/>
  <c r="F52" i="3" s="1"/>
  <c r="C53" i="3"/>
  <c r="C22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D24" i="2"/>
  <c r="D21" i="2"/>
  <c r="D22" i="2"/>
  <c r="D23" i="2"/>
  <c r="D20" i="2"/>
  <c r="E24" i="2"/>
  <c r="Z11" i="1"/>
  <c r="Z14" i="1"/>
  <c r="Z19" i="1"/>
  <c r="Z21" i="1"/>
  <c r="Z22" i="1"/>
  <c r="C7" i="2"/>
  <c r="C8" i="2"/>
  <c r="C6" i="2"/>
  <c r="Y5" i="1"/>
  <c r="Y6" i="1"/>
  <c r="Y7" i="1"/>
  <c r="Y14" i="1"/>
  <c r="Y15" i="1"/>
  <c r="Y18" i="1"/>
  <c r="Y19" i="1"/>
  <c r="Y20" i="1"/>
  <c r="W3" i="1"/>
  <c r="W12" i="1"/>
  <c r="W13" i="1"/>
  <c r="W18" i="1"/>
  <c r="W19" i="1"/>
  <c r="W20" i="1"/>
  <c r="E21" i="2"/>
  <c r="E23" i="2"/>
  <c r="E22" i="2"/>
  <c r="E20" i="2"/>
  <c r="D78" i="2"/>
  <c r="D79" i="2"/>
  <c r="D75" i="2"/>
  <c r="D72" i="2"/>
  <c r="D73" i="2"/>
  <c r="D74" i="2"/>
  <c r="D69" i="2"/>
  <c r="D66" i="2"/>
  <c r="D68" i="2"/>
  <c r="D67" i="2"/>
  <c r="D62" i="2"/>
  <c r="D63" i="2"/>
  <c r="D59" i="2"/>
  <c r="D57" i="2"/>
  <c r="D58" i="2"/>
  <c r="D52" i="2"/>
  <c r="D53" i="2"/>
  <c r="D54" i="2"/>
  <c r="D51" i="2"/>
  <c r="D45" i="2"/>
  <c r="D47" i="2"/>
  <c r="D48" i="2"/>
  <c r="D44" i="2"/>
  <c r="D46" i="2"/>
  <c r="D41" i="2"/>
  <c r="V8" i="1" s="1"/>
  <c r="D40" i="2"/>
  <c r="V11" i="1" s="1"/>
  <c r="D36" i="2"/>
  <c r="V13" i="1" s="1"/>
  <c r="D37" i="2"/>
  <c r="V18" i="1" s="1"/>
  <c r="D38" i="2"/>
  <c r="V19" i="1" s="1"/>
  <c r="D39" i="2"/>
  <c r="V21" i="1" s="1"/>
  <c r="D35" i="2"/>
  <c r="V3" i="1" s="1"/>
  <c r="D29" i="2"/>
  <c r="D30" i="2"/>
  <c r="D31" i="2"/>
  <c r="D32" i="2"/>
  <c r="D28" i="2"/>
  <c r="D16" i="2"/>
  <c r="Y16" i="1" s="1"/>
  <c r="D17" i="2"/>
  <c r="Y9" i="1" s="1"/>
  <c r="D15" i="2"/>
  <c r="Y8" i="1" s="1"/>
  <c r="D11" i="2"/>
  <c r="X11" i="1" s="1"/>
  <c r="D12" i="2"/>
  <c r="X3" i="1" s="1"/>
  <c r="D8" i="2"/>
  <c r="Z6" i="1" s="1"/>
  <c r="D7" i="2"/>
  <c r="Z8" i="1" s="1"/>
  <c r="D6" i="2"/>
  <c r="Z16" i="1" s="1"/>
  <c r="C78" i="2"/>
  <c r="C79" i="2"/>
  <c r="C75" i="2"/>
  <c r="C72" i="2"/>
  <c r="C73" i="2"/>
  <c r="C74" i="2"/>
  <c r="C69" i="2"/>
  <c r="C66" i="2"/>
  <c r="C68" i="2"/>
  <c r="C67" i="2"/>
  <c r="C62" i="2"/>
  <c r="C63" i="2"/>
  <c r="C59" i="2"/>
  <c r="C57" i="2"/>
  <c r="C58" i="2"/>
  <c r="C52" i="2"/>
  <c r="C53" i="2"/>
  <c r="C54" i="2"/>
  <c r="C51" i="2"/>
  <c r="C45" i="2"/>
  <c r="C47" i="2"/>
  <c r="C48" i="2"/>
  <c r="C44" i="2"/>
  <c r="C46" i="2"/>
  <c r="C41" i="2"/>
  <c r="C40" i="2"/>
  <c r="C36" i="2"/>
  <c r="C37" i="2"/>
  <c r="C38" i="2"/>
  <c r="C39" i="2"/>
  <c r="C35" i="2"/>
  <c r="C29" i="2"/>
  <c r="C30" i="2"/>
  <c r="C31" i="2"/>
  <c r="C32" i="2"/>
  <c r="C16" i="2"/>
  <c r="C17" i="2"/>
  <c r="C15" i="2"/>
  <c r="C28" i="2"/>
  <c r="C11" i="2"/>
  <c r="C12" i="2"/>
  <c r="D3" i="2"/>
  <c r="W22" i="1" s="1"/>
  <c r="D2" i="2"/>
  <c r="W6" i="1" s="1"/>
  <c r="C3" i="2"/>
  <c r="C2" i="2"/>
  <c r="D49" i="3" l="1"/>
  <c r="F49" i="3" s="1"/>
  <c r="D39" i="3"/>
  <c r="F39" i="3" s="1"/>
  <c r="D42" i="3"/>
  <c r="F42" i="3" s="1"/>
  <c r="D24" i="3"/>
  <c r="F24" i="3" s="1"/>
  <c r="D50" i="3"/>
  <c r="F50" i="3" s="1"/>
  <c r="D41" i="3"/>
  <c r="F41" i="3" s="1"/>
  <c r="D22" i="3"/>
  <c r="F22" i="3" s="1"/>
  <c r="D40" i="3"/>
  <c r="F40" i="3" s="1"/>
  <c r="D26" i="3"/>
  <c r="F26" i="3" s="1"/>
  <c r="D33" i="3"/>
  <c r="F33" i="3" s="1"/>
  <c r="D25" i="3"/>
  <c r="F25" i="3" s="1"/>
  <c r="D47" i="3"/>
  <c r="F47" i="3" s="1"/>
  <c r="D46" i="3"/>
  <c r="F46" i="3" s="1"/>
  <c r="D38" i="3"/>
  <c r="F38" i="3" s="1"/>
  <c r="D31" i="3"/>
  <c r="F31" i="3" s="1"/>
  <c r="D53" i="3"/>
  <c r="F53" i="3" s="1"/>
  <c r="D37" i="3"/>
  <c r="F37" i="3" s="1"/>
  <c r="D32" i="3"/>
  <c r="F32" i="3" s="1"/>
  <c r="D43" i="3"/>
  <c r="F43" i="3" s="1"/>
  <c r="D28" i="3"/>
  <c r="F28" i="3" s="1"/>
  <c r="X18" i="1"/>
  <c r="W11" i="1"/>
  <c r="Y2" i="1"/>
  <c r="Y13" i="1"/>
  <c r="Z10" i="1"/>
  <c r="V17" i="1"/>
  <c r="W5" i="1"/>
  <c r="Y22" i="1"/>
  <c r="Y12" i="1"/>
  <c r="Z7" i="1"/>
  <c r="X17" i="1"/>
  <c r="X10" i="1"/>
  <c r="Y4" i="1"/>
  <c r="X9" i="1"/>
  <c r="W21" i="1"/>
  <c r="W4" i="1"/>
  <c r="Y21" i="1"/>
  <c r="Y11" i="1"/>
  <c r="Z2" i="1"/>
  <c r="Z15" i="1"/>
  <c r="V16" i="1"/>
  <c r="V15" i="1"/>
  <c r="X16" i="1"/>
  <c r="X8" i="1"/>
  <c r="Z13" i="1"/>
  <c r="Z5" i="1"/>
  <c r="X2" i="1"/>
  <c r="X7" i="1"/>
  <c r="Z20" i="1"/>
  <c r="W17" i="1"/>
  <c r="X22" i="1"/>
  <c r="X6" i="1"/>
  <c r="Z3" i="1"/>
  <c r="W16" i="1"/>
  <c r="X21" i="1"/>
  <c r="X5" i="1"/>
  <c r="Y10" i="1"/>
  <c r="Z18" i="1"/>
  <c r="W2" i="1"/>
  <c r="W15" i="1"/>
  <c r="W7" i="1"/>
  <c r="X20" i="1"/>
  <c r="X12" i="1"/>
  <c r="X4" i="1"/>
  <c r="Y17" i="1"/>
  <c r="Z17" i="1"/>
  <c r="Z9" i="1"/>
  <c r="V10" i="1"/>
  <c r="W10" i="1"/>
  <c r="X15" i="1"/>
  <c r="Z12" i="1"/>
  <c r="Z4" i="1"/>
  <c r="V9" i="1"/>
  <c r="W9" i="1"/>
  <c r="X14" i="1"/>
  <c r="Y3" i="1"/>
  <c r="W8" i="1"/>
  <c r="X13" i="1"/>
  <c r="W14" i="1"/>
  <c r="X19" i="1"/>
  <c r="V5" i="1"/>
  <c r="V7" i="1"/>
  <c r="V14" i="1"/>
  <c r="V20" i="1"/>
  <c r="V12" i="1"/>
  <c r="V4" i="1"/>
  <c r="V2" i="1"/>
  <c r="V22" i="1"/>
  <c r="V6" i="1"/>
</calcChain>
</file>

<file path=xl/sharedStrings.xml><?xml version="1.0" encoding="utf-8"?>
<sst xmlns="http://schemas.openxmlformats.org/spreadsheetml/2006/main" count="674" uniqueCount="183">
  <si>
    <t>reference</t>
  </si>
  <si>
    <t>nom</t>
  </si>
  <si>
    <t>prix</t>
  </si>
  <si>
    <t>notation</t>
  </si>
  <si>
    <t>typeInstrument</t>
  </si>
  <si>
    <t>couleur</t>
  </si>
  <si>
    <t>Construction</t>
  </si>
  <si>
    <t>Dexterité</t>
  </si>
  <si>
    <t>Couleur Hardware</t>
  </si>
  <si>
    <t>Droite</t>
  </si>
  <si>
    <t>Gauche</t>
  </si>
  <si>
    <t>Guitare</t>
  </si>
  <si>
    <t>Basse</t>
  </si>
  <si>
    <t>Oui</t>
  </si>
  <si>
    <t>Non</t>
  </si>
  <si>
    <t>HH</t>
  </si>
  <si>
    <t>Housse</t>
  </si>
  <si>
    <t>SKU #3715</t>
  </si>
  <si>
    <t>Deluxe Acoustic</t>
  </si>
  <si>
    <t>Natural Satin</t>
  </si>
  <si>
    <t>Mahogany</t>
  </si>
  <si>
    <t>Black Chrome</t>
  </si>
  <si>
    <t>Schecter</t>
  </si>
  <si>
    <t>SKU #434</t>
  </si>
  <si>
    <t>C-6 FR Deluxe</t>
  </si>
  <si>
    <t>Satin Black</t>
  </si>
  <si>
    <t>Basswood</t>
  </si>
  <si>
    <t>Bolt-on</t>
  </si>
  <si>
    <t>DoveTail Set-Neck</t>
  </si>
  <si>
    <t xml:space="preserve">Chrome </t>
  </si>
  <si>
    <t>Riot-5 Bass LH</t>
  </si>
  <si>
    <t>SKU #1455</t>
  </si>
  <si>
    <t>Aurora Burst</t>
  </si>
  <si>
    <t>Black</t>
  </si>
  <si>
    <t>Swamp Ash</t>
  </si>
  <si>
    <t>C-7 Deluxe LH</t>
  </si>
  <si>
    <t>Chrome</t>
  </si>
  <si>
    <t>SKU #439</t>
  </si>
  <si>
    <t>Synyster Gates 'SYN GA SC' Acoustic</t>
  </si>
  <si>
    <t>Trans Black Burst Satin</t>
  </si>
  <si>
    <t>SKU #3701</t>
  </si>
  <si>
    <t>Rosewood</t>
  </si>
  <si>
    <t>Orleans Stage-7 Acoustic</t>
  </si>
  <si>
    <t>Orleans Stage Acoustic</t>
  </si>
  <si>
    <t>Robert Smith RS-1000 Stage Acoustic</t>
  </si>
  <si>
    <t>Orleans Studio Acoustic</t>
  </si>
  <si>
    <t>DJ Ashba Acoustic</t>
  </si>
  <si>
    <t>SKU #282</t>
  </si>
  <si>
    <t>SKU #3717</t>
  </si>
  <si>
    <t>SKU #3710</t>
  </si>
  <si>
    <t>SKU Orleans Studio Acoustic</t>
  </si>
  <si>
    <t>SKU Orleans Stage-7 Acoustic</t>
  </si>
  <si>
    <t>Pied</t>
  </si>
  <si>
    <t>Carbon Grey</t>
  </si>
  <si>
    <t>Satin See Thru Black</t>
  </si>
  <si>
    <t>Flamed Maple</t>
  </si>
  <si>
    <t>Gloss Black</t>
  </si>
  <si>
    <t>Set-Neck</t>
  </si>
  <si>
    <t>SKU #1450</t>
  </si>
  <si>
    <t>Riot-4 Bass</t>
  </si>
  <si>
    <t>Riot-5 Bass</t>
  </si>
  <si>
    <t>SKU #1452</t>
  </si>
  <si>
    <t>Riot-4 Bass LH</t>
  </si>
  <si>
    <t>SKU #1454</t>
  </si>
  <si>
    <t>C-6 Deluxe</t>
  </si>
  <si>
    <t>C-6 Deluxe LH</t>
  </si>
  <si>
    <t>C-6 FR Deluxe LH</t>
  </si>
  <si>
    <t>SKU #428</t>
  </si>
  <si>
    <t>SKU #433</t>
  </si>
  <si>
    <t>SKU #436</t>
  </si>
  <si>
    <t>Satin Black, Satin White</t>
  </si>
  <si>
    <t>Satin Black, Satin White, Satin Aqua, Satin Metallic Light Blue, Satin Purple</t>
  </si>
  <si>
    <t>C-6 Plus</t>
  </si>
  <si>
    <t>C-6 Plus LH</t>
  </si>
  <si>
    <t>SKU #446</t>
  </si>
  <si>
    <t>SKU #448</t>
  </si>
  <si>
    <t>Charcoal Burst</t>
  </si>
  <si>
    <t>Charcoal Burst, Electric Magenta, Ocean Blue Burst, See-Thru Cherry Burst, Vintage Sunburst</t>
  </si>
  <si>
    <t>SKU C-7 Deluxe</t>
  </si>
  <si>
    <t>C-7 Deluxe</t>
  </si>
  <si>
    <t>C-8 Deluxe</t>
  </si>
  <si>
    <t>C-8 Deluxe LH</t>
  </si>
  <si>
    <t>Fishman Isys+ Preamp (Volume/On-Board Tuner/Bass/Treble/Phase Switch)</t>
  </si>
  <si>
    <t>Fishman Matrix Infinity EQ (Volume/Tone/Bass/Voicing Switch)</t>
  </si>
  <si>
    <t>Volume/Tone/3-Way Switch</t>
  </si>
  <si>
    <t>HH actif</t>
  </si>
  <si>
    <t>id</t>
  </si>
  <si>
    <t>idManualite</t>
  </si>
  <si>
    <t>libelle</t>
  </si>
  <si>
    <t>Riot Series</t>
  </si>
  <si>
    <t>C6 Deluxe</t>
  </si>
  <si>
    <t>C7 Deluxe</t>
  </si>
  <si>
    <t>C8 Deluxe</t>
  </si>
  <si>
    <t>Acoustics</t>
  </si>
  <si>
    <t>Synyster Gates</t>
  </si>
  <si>
    <t>gamme</t>
  </si>
  <si>
    <t>manualite</t>
  </si>
  <si>
    <t>micro</t>
  </si>
  <si>
    <t>accessoire</t>
  </si>
  <si>
    <t>modeleAccessoire</t>
  </si>
  <si>
    <t>685 SGR-13AC Hardcase</t>
  </si>
  <si>
    <t>686 SGR-13AC Hardcase</t>
  </si>
  <si>
    <t>Millenium GS-2001 A</t>
  </si>
  <si>
    <t>Aucun</t>
  </si>
  <si>
    <t>aucun</t>
  </si>
  <si>
    <t>frette</t>
  </si>
  <si>
    <t xml:space="preserve"> Materiau</t>
  </si>
  <si>
    <t>Contrôle</t>
  </si>
  <si>
    <t>Tuner</t>
  </si>
  <si>
    <t>NombreCorde</t>
  </si>
  <si>
    <t>Vampyre Red Burst Satin</t>
  </si>
  <si>
    <t>type</t>
  </si>
  <si>
    <t>nombre</t>
  </si>
  <si>
    <t>Master Volume/Blend/EMG-B30 3-Band Active/ E/Q</t>
  </si>
  <si>
    <t>presenceFloydRose</t>
  </si>
  <si>
    <t>Floyd</t>
  </si>
  <si>
    <t>marque</t>
  </si>
  <si>
    <t>idGamme</t>
  </si>
  <si>
    <t>idTypeInstrument</t>
  </si>
  <si>
    <t>idmicro</t>
  </si>
  <si>
    <t>idTypeAccessoire</t>
  </si>
  <si>
    <t>idControle</t>
  </si>
  <si>
    <t>idMateriau</t>
  </si>
  <si>
    <t>idFrette</t>
  </si>
  <si>
    <t>idConstruction</t>
  </si>
  <si>
    <t>idTremolo</t>
  </si>
  <si>
    <t>idCouleurHardware</t>
  </si>
  <si>
    <t>idTuner</t>
  </si>
  <si>
    <t>idNombreCordes</t>
  </si>
  <si>
    <t>idInstrument</t>
  </si>
  <si>
    <t>Electric Magenta</t>
  </si>
  <si>
    <t>Ocean Blue Burst</t>
  </si>
  <si>
    <t>See-Thru Cherry Burst</t>
  </si>
  <si>
    <t>Vintage Sunburst</t>
  </si>
  <si>
    <t>Satin White</t>
  </si>
  <si>
    <t>Satin Aqua</t>
  </si>
  <si>
    <t>Satin Metallic Light Blue</t>
  </si>
  <si>
    <t>Satin Purple</t>
  </si>
  <si>
    <t>idCouleur</t>
  </si>
  <si>
    <t>SKU #440</t>
  </si>
  <si>
    <t>SKU #442</t>
  </si>
  <si>
    <t>idcouleur</t>
  </si>
  <si>
    <t>idinstrument</t>
  </si>
  <si>
    <t>SKUC-7DeluxeSatinBlack</t>
  </si>
  <si>
    <t>SKUC-7DeluxeSatinWhite</t>
  </si>
  <si>
    <t>SKUOrleansStage-7AcousticSatinSeeThruBlack</t>
  </si>
  <si>
    <t>SKUOrleansStudioAcousticNaturalSatin</t>
  </si>
  <si>
    <t>SKU1450AuroraBurst</t>
  </si>
  <si>
    <t>SKU1452AuroraBurst</t>
  </si>
  <si>
    <t>SKU1454AuroraBurst</t>
  </si>
  <si>
    <t>SKU1455AuroraBurst</t>
  </si>
  <si>
    <t>SKU282GlossBlack</t>
  </si>
  <si>
    <t>SKU3701TransBlackBurstSatin</t>
  </si>
  <si>
    <t>SKU3710VampyreRedBurstSatin</t>
  </si>
  <si>
    <t>SKU3715NaturalSatin</t>
  </si>
  <si>
    <t>SKU3717CarbonGrey</t>
  </si>
  <si>
    <t>SKU428SatinBlack</t>
  </si>
  <si>
    <t>SKU428SatinWhite</t>
  </si>
  <si>
    <t>SKU428SatinAqua</t>
  </si>
  <si>
    <t>SKU428SatinMetallicLightBlue</t>
  </si>
  <si>
    <t>SKU428SatinPurple</t>
  </si>
  <si>
    <t>SKU433SatinBlack</t>
  </si>
  <si>
    <t>SKU434SatinBlack</t>
  </si>
  <si>
    <t>SKU434SatinWhite</t>
  </si>
  <si>
    <t>SKU436SatinBlack</t>
  </si>
  <si>
    <t>SKU439SatinBlack</t>
  </si>
  <si>
    <t>SKU440SatinBlack</t>
  </si>
  <si>
    <t>SKU440SatinWhite</t>
  </si>
  <si>
    <t>SKU442SatinBlack</t>
  </si>
  <si>
    <t>SKU446CharcoalBurst</t>
  </si>
  <si>
    <t>SKU446ElectricMagenta</t>
  </si>
  <si>
    <t>SKU446OceanBlueBurst</t>
  </si>
  <si>
    <t>SKU446See-ThruCherryBurst</t>
  </si>
  <si>
    <t>SKU446VintageSunburst</t>
  </si>
  <si>
    <t>SKU448CharcoalBurst</t>
  </si>
  <si>
    <t>nomimage</t>
  </si>
  <si>
    <t>idmagasin</t>
  </si>
  <si>
    <t>adresse</t>
  </si>
  <si>
    <t>codepostal</t>
  </si>
  <si>
    <t>description</t>
  </si>
  <si>
    <t xml:space="preserve">nom </t>
  </si>
  <si>
    <t>json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</si>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</sst>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A63E-A0EC-4A87-A3BE-8F1A52F9F68C}">
  <dimension ref="A1:AI46"/>
  <sheetViews>
    <sheetView zoomScale="96" zoomScaleNormal="70" workbookViewId="0">
      <selection activeCell="B1" sqref="B1:B22"/>
    </sheetView>
  </sheetViews>
  <sheetFormatPr baseColWidth="10" defaultRowHeight="15" x14ac:dyDescent="0.25"/>
  <cols>
    <col min="1" max="1" width="26" bestFit="1" customWidth="1"/>
    <col min="2" max="2" width="17.42578125" customWidth="1"/>
    <col min="3" max="3" width="26" bestFit="1" customWidth="1"/>
    <col min="4" max="4" width="14" bestFit="1" customWidth="1"/>
    <col min="5" max="5" width="10" bestFit="1" customWidth="1"/>
    <col min="6" max="6" width="33.5703125" bestFit="1" customWidth="1"/>
    <col min="7" max="7" width="7.85546875" style="1" bestFit="1" customWidth="1"/>
    <col min="8" max="8" width="8.7109375" bestFit="1" customWidth="1"/>
    <col min="9" max="9" width="15" bestFit="1" customWidth="1"/>
    <col min="10" max="10" width="66.140625" customWidth="1"/>
    <col min="11" max="11" width="12.7109375" bestFit="1" customWidth="1"/>
    <col min="12" max="12" width="32.140625" customWidth="1"/>
    <col min="13" max="13" width="22.85546875" customWidth="1"/>
    <col min="14" max="14" width="69.42578125" bestFit="1" customWidth="1"/>
    <col min="15" max="15" width="13.5703125" bestFit="1" customWidth="1"/>
    <col min="16" max="16" width="6.140625" bestFit="1" customWidth="1"/>
    <col min="17" max="17" width="9.5703125" customWidth="1"/>
    <col min="18" max="18" width="8.42578125" bestFit="1" customWidth="1"/>
    <col min="19" max="19" width="13" customWidth="1"/>
    <col min="20" max="20" width="8.5703125" bestFit="1" customWidth="1"/>
    <col min="21" max="21" width="7.5703125" customWidth="1"/>
    <col min="24" max="24" width="17.140625" bestFit="1" customWidth="1"/>
    <col min="34" max="34" width="19.140625" customWidth="1"/>
  </cols>
  <sheetData>
    <row r="1" spans="1:35" s="2" customFormat="1" x14ac:dyDescent="0.25">
      <c r="A1" s="2" t="s">
        <v>0</v>
      </c>
      <c r="B1" s="2" t="s">
        <v>129</v>
      </c>
      <c r="C1" s="2" t="s">
        <v>0</v>
      </c>
      <c r="D1" s="3" t="s">
        <v>95</v>
      </c>
      <c r="E1" s="3" t="s">
        <v>96</v>
      </c>
      <c r="F1" s="2" t="s">
        <v>1</v>
      </c>
      <c r="G1" s="4" t="s">
        <v>2</v>
      </c>
      <c r="H1" s="2" t="s">
        <v>3</v>
      </c>
      <c r="I1" s="3" t="s">
        <v>4</v>
      </c>
      <c r="J1" s="2" t="s">
        <v>5</v>
      </c>
      <c r="K1" s="3" t="s">
        <v>97</v>
      </c>
      <c r="L1" s="3" t="s">
        <v>99</v>
      </c>
      <c r="M1" s="3" t="s">
        <v>98</v>
      </c>
      <c r="N1" s="3" t="s">
        <v>107</v>
      </c>
      <c r="O1" s="3" t="s">
        <v>106</v>
      </c>
      <c r="P1" s="3" t="s">
        <v>105</v>
      </c>
      <c r="Q1" s="3" t="s">
        <v>6</v>
      </c>
      <c r="R1" s="3" t="s">
        <v>114</v>
      </c>
      <c r="S1" s="3" t="s">
        <v>8</v>
      </c>
      <c r="T1" s="3" t="s">
        <v>108</v>
      </c>
      <c r="U1" s="3" t="s">
        <v>109</v>
      </c>
      <c r="V1" s="2" t="s">
        <v>117</v>
      </c>
      <c r="W1" s="2" t="s">
        <v>87</v>
      </c>
      <c r="X1" s="2" t="s">
        <v>118</v>
      </c>
      <c r="Y1" s="2" t="s">
        <v>119</v>
      </c>
      <c r="Z1" s="2" t="s">
        <v>120</v>
      </c>
      <c r="AA1" s="2" t="s">
        <v>121</v>
      </c>
      <c r="AB1" s="2" t="s">
        <v>122</v>
      </c>
      <c r="AC1" s="2" t="s">
        <v>123</v>
      </c>
      <c r="AD1" s="2" t="s">
        <v>124</v>
      </c>
      <c r="AE1" s="2" t="s">
        <v>125</v>
      </c>
      <c r="AF1" s="2" t="s">
        <v>126</v>
      </c>
      <c r="AG1" s="2" t="s">
        <v>127</v>
      </c>
      <c r="AH1" s="2" t="s">
        <v>128</v>
      </c>
    </row>
    <row r="2" spans="1:35" x14ac:dyDescent="0.25">
      <c r="A2" t="s">
        <v>17</v>
      </c>
      <c r="B2">
        <v>1</v>
      </c>
      <c r="C2" t="s">
        <v>17</v>
      </c>
      <c r="D2" t="s">
        <v>93</v>
      </c>
      <c r="E2" t="s">
        <v>9</v>
      </c>
      <c r="F2" t="s">
        <v>18</v>
      </c>
      <c r="G2" s="1">
        <v>299</v>
      </c>
      <c r="H2">
        <v>0</v>
      </c>
      <c r="I2" t="s">
        <v>11</v>
      </c>
      <c r="J2" t="s">
        <v>19</v>
      </c>
      <c r="K2" t="s">
        <v>104</v>
      </c>
      <c r="L2" t="s">
        <v>104</v>
      </c>
      <c r="M2" t="s">
        <v>104</v>
      </c>
      <c r="N2" t="s">
        <v>104</v>
      </c>
      <c r="O2" t="s">
        <v>20</v>
      </c>
      <c r="P2">
        <v>22</v>
      </c>
      <c r="Q2" t="s">
        <v>28</v>
      </c>
      <c r="R2" t="s">
        <v>14</v>
      </c>
      <c r="S2" t="s">
        <v>21</v>
      </c>
      <c r="T2" t="s">
        <v>22</v>
      </c>
      <c r="U2">
        <v>6</v>
      </c>
      <c r="V2">
        <f>VLOOKUP(D2,'tables categories'!$B$35:$D$41,3)</f>
        <v>1</v>
      </c>
      <c r="W2">
        <f>VLOOKUP(E2,'tables categories'!$B$2:$D$3,3)</f>
        <v>1</v>
      </c>
      <c r="X2">
        <f>VLOOKUP(I2,'tables categories'!$B$11:$D$12,3)</f>
        <v>1</v>
      </c>
      <c r="Y2">
        <f>VLOOKUP(K2,'tables categories'!$B$15:$D$17,3)</f>
        <v>1</v>
      </c>
      <c r="Z2">
        <f>VLOOKUP(M2,'tables categories'!$B$6:$D$8,3)</f>
        <v>1</v>
      </c>
      <c r="AA2">
        <f>VLOOKUP(N2,'tables categories'!$C$20:$E$24,3)</f>
        <v>1</v>
      </c>
      <c r="AB2">
        <f>VLOOKUP(O2,'tables categories'!$B$44:$D$48,3)</f>
        <v>1</v>
      </c>
      <c r="AC2">
        <f>VLOOKUP(P2,'tables categories'!$B$51:$D$54,3)</f>
        <v>3</v>
      </c>
      <c r="AD2">
        <f>VLOOKUP(Q2,'tables categories'!$B$57:$D$59,3)</f>
        <v>1</v>
      </c>
      <c r="AE2">
        <f>VLOOKUP(R2,'tables categories'!$B$62:$D$63,3)</f>
        <v>1</v>
      </c>
      <c r="AF2">
        <f>VLOOKUP(S2,'tables categories'!$B$66:$D$69,3)</f>
        <v>1</v>
      </c>
      <c r="AG2">
        <f>VLOOKUP(T2,'tables categories'!$B$78:$D$79,3)</f>
        <v>1</v>
      </c>
      <c r="AH2">
        <f>VLOOKUP(U2,'tables categories'!$B$28:$D$32,3)</f>
        <v>3</v>
      </c>
      <c r="AI2" t="str">
        <f>"INSERT INTO 'instrument' VALUES ("&amp;B2&amp;",'"&amp;C2&amp;"','"&amp;F2&amp;"',"&amp;G2&amp;","&amp;H2&amp;","&amp;V2&amp;","&amp;Y2&amp;","&amp;X2&amp;","&amp;AA2&amp;","&amp;AF2&amp;","&amp;AG2&amp;","&amp;AH2&amp;","&amp;AE2&amp;","&amp;W2&amp;","&amp;AB2&amp;","&amp;AD2&amp;","&amp;AC2&amp;");"</f>
        <v>INSERT INTO 'instrument' VALUES (1,'SKU #3715','Deluxe Acoustic',299,0,1,1,1,1,1,1,3,1,1,1,1,3);</v>
      </c>
    </row>
    <row r="3" spans="1:35" x14ac:dyDescent="0.25">
      <c r="A3" t="s">
        <v>51</v>
      </c>
      <c r="B3">
        <v>2</v>
      </c>
      <c r="C3" t="s">
        <v>51</v>
      </c>
      <c r="D3" t="s">
        <v>93</v>
      </c>
      <c r="E3" t="s">
        <v>9</v>
      </c>
      <c r="F3" t="s">
        <v>42</v>
      </c>
      <c r="G3" s="1">
        <v>629</v>
      </c>
      <c r="H3">
        <v>5</v>
      </c>
      <c r="I3" t="s">
        <v>11</v>
      </c>
      <c r="J3" t="s">
        <v>54</v>
      </c>
      <c r="K3" t="s">
        <v>104</v>
      </c>
      <c r="L3" t="s">
        <v>102</v>
      </c>
      <c r="M3" t="s">
        <v>52</v>
      </c>
      <c r="N3" t="s">
        <v>82</v>
      </c>
      <c r="O3" t="s">
        <v>55</v>
      </c>
      <c r="P3">
        <v>20</v>
      </c>
      <c r="Q3" t="s">
        <v>57</v>
      </c>
      <c r="R3" t="s">
        <v>14</v>
      </c>
      <c r="S3" t="s">
        <v>56</v>
      </c>
      <c r="T3" t="s">
        <v>22</v>
      </c>
      <c r="U3">
        <v>7</v>
      </c>
      <c r="V3">
        <f>VLOOKUP(D3,'tables categories'!$B$35:$D$41,3)</f>
        <v>1</v>
      </c>
      <c r="W3">
        <f>VLOOKUP(E3,'tables categories'!$B$2:$D$3,3)</f>
        <v>1</v>
      </c>
      <c r="X3">
        <f>VLOOKUP(I3,'tables categories'!$B$11:$D$12,3)</f>
        <v>1</v>
      </c>
      <c r="Y3">
        <f>VLOOKUP(K3,'tables categories'!$B$15:$D$17,3)</f>
        <v>1</v>
      </c>
      <c r="Z3">
        <f>VLOOKUP(M3,'tables categories'!$B$6:$D$8,3)</f>
        <v>2</v>
      </c>
      <c r="AA3">
        <f>VLOOKUP(N3,'tables categories'!$C$20:$E$24,3)</f>
        <v>2</v>
      </c>
      <c r="AB3">
        <f>VLOOKUP(O3,'tables categories'!$B$44:$D$48,3)</f>
        <v>2</v>
      </c>
      <c r="AC3">
        <f>VLOOKUP(P3,'tables categories'!$B$51:$D$54,3)</f>
        <v>1</v>
      </c>
      <c r="AD3">
        <f>VLOOKUP(Q3,'tables categories'!$B$57:$D$59,3)</f>
        <v>2</v>
      </c>
      <c r="AE3">
        <f>VLOOKUP(R3,'tables categories'!$B$62:$D$63,3)</f>
        <v>1</v>
      </c>
      <c r="AF3">
        <f>VLOOKUP(S3,'tables categories'!$B$66:$D$69,3)</f>
        <v>2</v>
      </c>
      <c r="AG3">
        <f>VLOOKUP(T3,'tables categories'!$B$78:$D$79,3)</f>
        <v>1</v>
      </c>
      <c r="AH3">
        <f>VLOOKUP(U3,'tables categories'!$B$28:$D$32,3)</f>
        <v>4</v>
      </c>
      <c r="AI3" t="str">
        <f t="shared" ref="AI3:AI22" si="0">"INSERT INTO 'instrument' VALUES ("&amp;B3&amp;",'"&amp;C3&amp;"','"&amp;F3&amp;"',"&amp;G3&amp;","&amp;H3&amp;","&amp;V3&amp;","&amp;Y3&amp;","&amp;X3&amp;","&amp;AA3&amp;","&amp;AF3&amp;","&amp;AG3&amp;","&amp;AH3&amp;","&amp;AE3&amp;","&amp;W3&amp;","&amp;AB3&amp;","&amp;AD3&amp;","&amp;AC3&amp;");"</f>
        <v>INSERT INTO 'instrument' VALUES (2,'SKU Orleans Stage-7 Acoustic','Orleans Stage-7 Acoustic',629,5,1,1,1,2,2,1,4,1,1,2,2,1);</v>
      </c>
    </row>
    <row r="4" spans="1:35" x14ac:dyDescent="0.25">
      <c r="A4" t="s">
        <v>47</v>
      </c>
      <c r="B4">
        <v>3</v>
      </c>
      <c r="C4" t="s">
        <v>47</v>
      </c>
      <c r="D4" t="s">
        <v>93</v>
      </c>
      <c r="E4" t="s">
        <v>9</v>
      </c>
      <c r="F4" t="s">
        <v>44</v>
      </c>
      <c r="G4" s="1">
        <v>1049</v>
      </c>
      <c r="H4">
        <v>3</v>
      </c>
      <c r="I4" t="s">
        <v>11</v>
      </c>
      <c r="J4" t="s">
        <v>56</v>
      </c>
      <c r="K4" t="s">
        <v>104</v>
      </c>
      <c r="L4" t="s">
        <v>100</v>
      </c>
      <c r="M4" t="s">
        <v>16</v>
      </c>
      <c r="N4" t="s">
        <v>83</v>
      </c>
      <c r="O4" t="s">
        <v>20</v>
      </c>
      <c r="P4">
        <v>21</v>
      </c>
      <c r="Q4" t="s">
        <v>57</v>
      </c>
      <c r="R4" t="s">
        <v>14</v>
      </c>
      <c r="S4" t="s">
        <v>56</v>
      </c>
      <c r="T4" t="s">
        <v>22</v>
      </c>
      <c r="U4">
        <v>6</v>
      </c>
      <c r="V4">
        <f>VLOOKUP(D4,'tables categories'!$B$35:$D$41,3)</f>
        <v>1</v>
      </c>
      <c r="W4">
        <f>VLOOKUP(E4,'tables categories'!$B$2:$D$3,3)</f>
        <v>1</v>
      </c>
      <c r="X4">
        <f>VLOOKUP(I4,'tables categories'!$B$11:$D$12,3)</f>
        <v>1</v>
      </c>
      <c r="Y4">
        <f>VLOOKUP(K4,'tables categories'!$B$15:$D$17,3)</f>
        <v>1</v>
      </c>
      <c r="Z4">
        <f>VLOOKUP(M4,'tables categories'!$B$6:$D$8,3)</f>
        <v>3</v>
      </c>
      <c r="AA4">
        <f>VLOOKUP(N4,'tables categories'!$C$20:$E$24,3)</f>
        <v>3</v>
      </c>
      <c r="AB4">
        <f>VLOOKUP(O4,'tables categories'!$B$44:$D$48,3)</f>
        <v>1</v>
      </c>
      <c r="AC4">
        <f>VLOOKUP(P4,'tables categories'!$B$51:$D$54,3)</f>
        <v>2</v>
      </c>
      <c r="AD4">
        <f>VLOOKUP(Q4,'tables categories'!$B$57:$D$59,3)</f>
        <v>2</v>
      </c>
      <c r="AE4">
        <f>VLOOKUP(R4,'tables categories'!$B$62:$D$63,3)</f>
        <v>1</v>
      </c>
      <c r="AF4">
        <f>VLOOKUP(S4,'tables categories'!$B$66:$D$69,3)</f>
        <v>2</v>
      </c>
      <c r="AG4">
        <f>VLOOKUP(T4,'tables categories'!$B$78:$D$79,3)</f>
        <v>1</v>
      </c>
      <c r="AH4">
        <f>VLOOKUP(U4,'tables categories'!$B$28:$D$32,3)</f>
        <v>3</v>
      </c>
      <c r="AI4" t="str">
        <f t="shared" si="0"/>
        <v>INSERT INTO 'instrument' VALUES (3,'SKU #282','Robert Smith RS-1000 Stage Acoustic',1049,3,1,1,1,3,2,1,3,1,1,1,2,2);</v>
      </c>
    </row>
    <row r="5" spans="1:35" x14ac:dyDescent="0.25">
      <c r="A5" t="s">
        <v>50</v>
      </c>
      <c r="B5">
        <v>4</v>
      </c>
      <c r="C5" t="s">
        <v>50</v>
      </c>
      <c r="D5" t="s">
        <v>93</v>
      </c>
      <c r="E5" t="s">
        <v>9</v>
      </c>
      <c r="F5" t="s">
        <v>45</v>
      </c>
      <c r="G5" s="1">
        <v>469</v>
      </c>
      <c r="H5">
        <v>0</v>
      </c>
      <c r="I5" t="s">
        <v>11</v>
      </c>
      <c r="J5" t="s">
        <v>19</v>
      </c>
      <c r="K5" t="s">
        <v>104</v>
      </c>
      <c r="L5" t="s">
        <v>101</v>
      </c>
      <c r="M5" t="s">
        <v>16</v>
      </c>
      <c r="N5" t="s">
        <v>82</v>
      </c>
      <c r="O5" t="s">
        <v>20</v>
      </c>
      <c r="P5">
        <v>20</v>
      </c>
      <c r="Q5" t="s">
        <v>57</v>
      </c>
      <c r="R5" t="s">
        <v>14</v>
      </c>
      <c r="S5" t="s">
        <v>21</v>
      </c>
      <c r="T5" t="s">
        <v>22</v>
      </c>
      <c r="U5">
        <v>6</v>
      </c>
      <c r="V5">
        <f>VLOOKUP(D5,'tables categories'!$B$35:$D$41,3)</f>
        <v>1</v>
      </c>
      <c r="W5">
        <f>VLOOKUP(E5,'tables categories'!$B$2:$D$3,3)</f>
        <v>1</v>
      </c>
      <c r="X5">
        <f>VLOOKUP(I5,'tables categories'!$B$11:$D$12,3)</f>
        <v>1</v>
      </c>
      <c r="Y5">
        <f>VLOOKUP(K5,'tables categories'!$B$15:$D$17,3)</f>
        <v>1</v>
      </c>
      <c r="Z5">
        <f>VLOOKUP(M5,'tables categories'!$B$6:$D$8,3)</f>
        <v>3</v>
      </c>
      <c r="AA5">
        <f>VLOOKUP(N5,'tables categories'!$C$20:$E$24,3)</f>
        <v>2</v>
      </c>
      <c r="AB5">
        <f>VLOOKUP(O5,'tables categories'!$B$44:$D$48,3)</f>
        <v>1</v>
      </c>
      <c r="AC5">
        <f>VLOOKUP(P5,'tables categories'!$B$51:$D$54,3)</f>
        <v>1</v>
      </c>
      <c r="AD5">
        <f>VLOOKUP(Q5,'tables categories'!$B$57:$D$59,3)</f>
        <v>2</v>
      </c>
      <c r="AE5">
        <f>VLOOKUP(R5,'tables categories'!$B$62:$D$63,3)</f>
        <v>1</v>
      </c>
      <c r="AF5">
        <f>VLOOKUP(S5,'tables categories'!$B$66:$D$69,3)</f>
        <v>1</v>
      </c>
      <c r="AG5">
        <f>VLOOKUP(T5,'tables categories'!$B$78:$D$79,3)</f>
        <v>1</v>
      </c>
      <c r="AH5">
        <f>VLOOKUP(U5,'tables categories'!$B$28:$D$32,3)</f>
        <v>3</v>
      </c>
      <c r="AI5" t="str">
        <f t="shared" si="0"/>
        <v>INSERT INTO 'instrument' VALUES (4,'SKU Orleans Studio Acoustic','Orleans Studio Acoustic',469,0,1,1,1,2,1,1,3,1,1,1,2,1);</v>
      </c>
    </row>
    <row r="6" spans="1:35" x14ac:dyDescent="0.25">
      <c r="A6" t="s">
        <v>48</v>
      </c>
      <c r="B6">
        <v>5</v>
      </c>
      <c r="C6" t="s">
        <v>48</v>
      </c>
      <c r="D6" t="s">
        <v>93</v>
      </c>
      <c r="E6" t="s">
        <v>9</v>
      </c>
      <c r="F6" t="s">
        <v>46</v>
      </c>
      <c r="G6" s="1">
        <v>799</v>
      </c>
      <c r="H6">
        <v>3</v>
      </c>
      <c r="I6" t="s">
        <v>11</v>
      </c>
      <c r="J6" t="s">
        <v>53</v>
      </c>
      <c r="K6" t="s">
        <v>104</v>
      </c>
      <c r="L6" t="s">
        <v>102</v>
      </c>
      <c r="M6" t="s">
        <v>52</v>
      </c>
      <c r="N6" t="s">
        <v>82</v>
      </c>
      <c r="O6" t="s">
        <v>20</v>
      </c>
      <c r="P6">
        <v>22</v>
      </c>
      <c r="Q6" t="s">
        <v>28</v>
      </c>
      <c r="R6" t="s">
        <v>14</v>
      </c>
      <c r="S6" t="s">
        <v>33</v>
      </c>
      <c r="T6" t="s">
        <v>22</v>
      </c>
      <c r="U6">
        <v>6</v>
      </c>
      <c r="V6">
        <f>VLOOKUP(D6,'tables categories'!$B$35:$D$41,3)</f>
        <v>1</v>
      </c>
      <c r="W6">
        <f>VLOOKUP(E6,'tables categories'!$B$2:$D$3,3)</f>
        <v>1</v>
      </c>
      <c r="X6">
        <f>VLOOKUP(I6,'tables categories'!$B$11:$D$12,3)</f>
        <v>1</v>
      </c>
      <c r="Y6">
        <f>VLOOKUP(K6,'tables categories'!$B$15:$D$17,3)</f>
        <v>1</v>
      </c>
      <c r="Z6">
        <f>VLOOKUP(M6,'tables categories'!$B$6:$D$8,3)</f>
        <v>2</v>
      </c>
      <c r="AA6">
        <f>VLOOKUP(N6,'tables categories'!$C$20:$E$24,3)</f>
        <v>2</v>
      </c>
      <c r="AB6">
        <f>VLOOKUP(O6,'tables categories'!$B$44:$D$48,3)</f>
        <v>1</v>
      </c>
      <c r="AC6">
        <f>VLOOKUP(P6,'tables categories'!$B$51:$D$54,3)</f>
        <v>3</v>
      </c>
      <c r="AD6">
        <f>VLOOKUP(Q6,'tables categories'!$B$57:$D$59,3)</f>
        <v>1</v>
      </c>
      <c r="AE6">
        <f>VLOOKUP(R6,'tables categories'!$B$62:$D$63,3)</f>
        <v>1</v>
      </c>
      <c r="AF6">
        <f>VLOOKUP(S6,'tables categories'!$B$66:$D$69,3)</f>
        <v>3</v>
      </c>
      <c r="AG6">
        <f>VLOOKUP(T6,'tables categories'!$B$78:$D$79,3)</f>
        <v>1</v>
      </c>
      <c r="AH6">
        <f>VLOOKUP(U6,'tables categories'!$B$28:$D$32,3)</f>
        <v>3</v>
      </c>
      <c r="AI6" t="str">
        <f t="shared" si="0"/>
        <v>INSERT INTO 'instrument' VALUES (5,'SKU #3717','DJ Ashba Acoustic',799,3,1,1,1,2,3,1,3,1,1,1,1,3);</v>
      </c>
    </row>
    <row r="7" spans="1:35" x14ac:dyDescent="0.25">
      <c r="A7" t="s">
        <v>49</v>
      </c>
      <c r="B7">
        <v>6</v>
      </c>
      <c r="C7" t="s">
        <v>49</v>
      </c>
      <c r="D7" t="s">
        <v>93</v>
      </c>
      <c r="E7" t="s">
        <v>9</v>
      </c>
      <c r="F7" t="s">
        <v>43</v>
      </c>
      <c r="G7" s="1">
        <v>559</v>
      </c>
      <c r="H7">
        <v>0</v>
      </c>
      <c r="I7" t="s">
        <v>11</v>
      </c>
      <c r="J7" t="s">
        <v>110</v>
      </c>
      <c r="K7" t="s">
        <v>104</v>
      </c>
      <c r="L7" t="s">
        <v>104</v>
      </c>
      <c r="M7" t="s">
        <v>104</v>
      </c>
      <c r="N7" t="s">
        <v>82</v>
      </c>
      <c r="O7" t="s">
        <v>55</v>
      </c>
      <c r="P7">
        <v>20</v>
      </c>
      <c r="Q7" t="s">
        <v>57</v>
      </c>
      <c r="R7" t="s">
        <v>14</v>
      </c>
      <c r="S7" t="s">
        <v>21</v>
      </c>
      <c r="T7" t="s">
        <v>22</v>
      </c>
      <c r="U7">
        <v>6</v>
      </c>
      <c r="V7">
        <f>VLOOKUP(D7,'tables categories'!$B$35:$D$41,3)</f>
        <v>1</v>
      </c>
      <c r="W7">
        <f>VLOOKUP(E7,'tables categories'!$B$2:$D$3,3)</f>
        <v>1</v>
      </c>
      <c r="X7">
        <f>VLOOKUP(I7,'tables categories'!$B$11:$D$12,3)</f>
        <v>1</v>
      </c>
      <c r="Y7">
        <f>VLOOKUP(K7,'tables categories'!$B$15:$D$17,3)</f>
        <v>1</v>
      </c>
      <c r="Z7">
        <f>VLOOKUP(M7,'tables categories'!$B$6:$D$8,3)</f>
        <v>1</v>
      </c>
      <c r="AA7">
        <f>VLOOKUP(N7,'tables categories'!$C$20:$E$24,3)</f>
        <v>2</v>
      </c>
      <c r="AB7">
        <f>VLOOKUP(O7,'tables categories'!$B$44:$D$48,3)</f>
        <v>2</v>
      </c>
      <c r="AC7">
        <f>VLOOKUP(P7,'tables categories'!$B$51:$D$54,3)</f>
        <v>1</v>
      </c>
      <c r="AD7">
        <f>VLOOKUP(Q7,'tables categories'!$B$57:$D$59,3)</f>
        <v>2</v>
      </c>
      <c r="AE7">
        <f>VLOOKUP(R7,'tables categories'!$B$62:$D$63,3)</f>
        <v>1</v>
      </c>
      <c r="AF7">
        <f>VLOOKUP(S7,'tables categories'!$B$66:$D$69,3)</f>
        <v>1</v>
      </c>
      <c r="AG7">
        <f>VLOOKUP(T7,'tables categories'!$B$78:$D$79,3)</f>
        <v>1</v>
      </c>
      <c r="AH7">
        <f>VLOOKUP(U7,'tables categories'!$B$28:$D$32,3)</f>
        <v>3</v>
      </c>
      <c r="AI7" t="str">
        <f t="shared" si="0"/>
        <v>INSERT INTO 'instrument' VALUES (6,'SKU #3710','Orleans Stage Acoustic',559,0,1,1,1,2,1,1,3,1,1,2,2,1);</v>
      </c>
    </row>
    <row r="8" spans="1:35" x14ac:dyDescent="0.25">
      <c r="A8" t="s">
        <v>40</v>
      </c>
      <c r="B8">
        <v>7</v>
      </c>
      <c r="C8" t="s">
        <v>40</v>
      </c>
      <c r="D8" t="s">
        <v>94</v>
      </c>
      <c r="E8" t="s">
        <v>9</v>
      </c>
      <c r="F8" t="s">
        <v>38</v>
      </c>
      <c r="G8" s="1">
        <v>559</v>
      </c>
      <c r="H8">
        <v>5</v>
      </c>
      <c r="I8" t="s">
        <v>11</v>
      </c>
      <c r="J8" t="s">
        <v>39</v>
      </c>
      <c r="K8" t="s">
        <v>104</v>
      </c>
      <c r="L8" t="s">
        <v>101</v>
      </c>
      <c r="M8" t="s">
        <v>16</v>
      </c>
      <c r="N8" t="s">
        <v>82</v>
      </c>
      <c r="O8" t="s">
        <v>41</v>
      </c>
      <c r="P8">
        <v>20</v>
      </c>
      <c r="Q8" t="s">
        <v>28</v>
      </c>
      <c r="R8" t="s">
        <v>14</v>
      </c>
      <c r="S8" t="s">
        <v>36</v>
      </c>
      <c r="T8" t="s">
        <v>22</v>
      </c>
      <c r="U8">
        <v>6</v>
      </c>
      <c r="V8">
        <f>VLOOKUP(D8,'tables categories'!$B$35:$D$41,3)</f>
        <v>2</v>
      </c>
      <c r="W8">
        <f>VLOOKUP(E8,'tables categories'!$B$2:$D$3,3)</f>
        <v>1</v>
      </c>
      <c r="X8">
        <f>VLOOKUP(I8,'tables categories'!$B$11:$D$12,3)</f>
        <v>1</v>
      </c>
      <c r="Y8">
        <f>VLOOKUP(K8,'tables categories'!$B$15:$D$17,3)</f>
        <v>1</v>
      </c>
      <c r="Z8">
        <f>VLOOKUP(M8,'tables categories'!$B$6:$D$8,3)</f>
        <v>3</v>
      </c>
      <c r="AA8">
        <f>VLOOKUP(N8,'tables categories'!$C$20:$E$24,3)</f>
        <v>2</v>
      </c>
      <c r="AB8">
        <f>VLOOKUP(O8,'tables categories'!$B$44:$D$48,3)</f>
        <v>3</v>
      </c>
      <c r="AC8">
        <f>VLOOKUP(P8,'tables categories'!$B$51:$D$54,3)</f>
        <v>1</v>
      </c>
      <c r="AD8">
        <f>VLOOKUP(Q8,'tables categories'!$B$57:$D$59,3)</f>
        <v>1</v>
      </c>
      <c r="AE8">
        <f>VLOOKUP(R8,'tables categories'!$B$62:$D$63,3)</f>
        <v>1</v>
      </c>
      <c r="AF8">
        <f>VLOOKUP(S8,'tables categories'!$B$66:$D$69,3)</f>
        <v>4</v>
      </c>
      <c r="AG8">
        <f>VLOOKUP(T8,'tables categories'!$B$78:$D$79,3)</f>
        <v>1</v>
      </c>
      <c r="AH8">
        <f>VLOOKUP(U8,'tables categories'!$B$28:$D$32,3)</f>
        <v>3</v>
      </c>
      <c r="AI8" t="str">
        <f t="shared" si="0"/>
        <v>INSERT INTO 'instrument' VALUES (7,'SKU #3701','Synyster Gates 'SYN GA SC' Acoustic',559,5,2,1,1,2,4,1,3,1,1,3,1,1);</v>
      </c>
    </row>
    <row r="9" spans="1:35" x14ac:dyDescent="0.25">
      <c r="A9" t="s">
        <v>31</v>
      </c>
      <c r="B9">
        <v>8</v>
      </c>
      <c r="C9" t="s">
        <v>31</v>
      </c>
      <c r="D9" t="s">
        <v>89</v>
      </c>
      <c r="E9" t="s">
        <v>10</v>
      </c>
      <c r="F9" t="s">
        <v>30</v>
      </c>
      <c r="G9" s="1">
        <v>1249</v>
      </c>
      <c r="H9">
        <v>5</v>
      </c>
      <c r="I9" t="s">
        <v>12</v>
      </c>
      <c r="J9" t="s">
        <v>32</v>
      </c>
      <c r="K9" t="s">
        <v>85</v>
      </c>
      <c r="L9" t="s">
        <v>101</v>
      </c>
      <c r="M9" t="s">
        <v>16</v>
      </c>
      <c r="N9" t="s">
        <v>113</v>
      </c>
      <c r="O9" t="s">
        <v>34</v>
      </c>
      <c r="P9">
        <v>24</v>
      </c>
      <c r="Q9" t="s">
        <v>27</v>
      </c>
      <c r="R9" t="s">
        <v>14</v>
      </c>
      <c r="S9" t="s">
        <v>33</v>
      </c>
      <c r="T9" t="s">
        <v>22</v>
      </c>
      <c r="U9">
        <v>5</v>
      </c>
      <c r="V9">
        <f>VLOOKUP(D9,'tables categories'!$B$35:$D$41,3)</f>
        <v>3</v>
      </c>
      <c r="W9">
        <f>VLOOKUP(E9,'tables categories'!$B$2:$D$3,3)</f>
        <v>2</v>
      </c>
      <c r="X9">
        <f>VLOOKUP(I9,'tables categories'!$B$11:$D$12,3)</f>
        <v>2</v>
      </c>
      <c r="Y9">
        <f>VLOOKUP(K9,'tables categories'!$B$15:$D$17,3)</f>
        <v>3</v>
      </c>
      <c r="Z9">
        <f>VLOOKUP(M9,'tables categories'!$B$6:$D$8,3)</f>
        <v>3</v>
      </c>
      <c r="AA9">
        <f>VLOOKUP(N9,'tables categories'!$C$20:$E$24,3)</f>
        <v>4</v>
      </c>
      <c r="AB9">
        <f>VLOOKUP(O9,'tables categories'!$B$44:$D$48,3)</f>
        <v>4</v>
      </c>
      <c r="AC9">
        <f>VLOOKUP(P9,'tables categories'!$B$51:$D$54,3)</f>
        <v>4</v>
      </c>
      <c r="AD9">
        <f>VLOOKUP(Q9,'tables categories'!$B$57:$D$59,3)</f>
        <v>3</v>
      </c>
      <c r="AE9">
        <f>VLOOKUP(R9,'tables categories'!$B$62:$D$63,3)</f>
        <v>1</v>
      </c>
      <c r="AF9">
        <f>VLOOKUP(S9,'tables categories'!$B$66:$D$69,3)</f>
        <v>3</v>
      </c>
      <c r="AG9">
        <f>VLOOKUP(T9,'tables categories'!$B$78:$D$79,3)</f>
        <v>1</v>
      </c>
      <c r="AH9">
        <f>VLOOKUP(U9,'tables categories'!$B$28:$D$32,3)</f>
        <v>2</v>
      </c>
      <c r="AI9" t="str">
        <f t="shared" si="0"/>
        <v>INSERT INTO 'instrument' VALUES (8,'SKU #1455','Riot-5 Bass LH',1249,5,3,3,2,4,3,1,2,1,2,4,3,4);</v>
      </c>
    </row>
    <row r="10" spans="1:35" x14ac:dyDescent="0.25">
      <c r="A10" t="s">
        <v>58</v>
      </c>
      <c r="B10">
        <v>9</v>
      </c>
      <c r="C10" t="s">
        <v>58</v>
      </c>
      <c r="D10" t="s">
        <v>89</v>
      </c>
      <c r="E10" t="s">
        <v>9</v>
      </c>
      <c r="F10" t="s">
        <v>59</v>
      </c>
      <c r="G10" s="1">
        <v>1149</v>
      </c>
      <c r="H10">
        <v>5</v>
      </c>
      <c r="I10" t="s">
        <v>12</v>
      </c>
      <c r="J10" t="s">
        <v>32</v>
      </c>
      <c r="K10" t="s">
        <v>85</v>
      </c>
      <c r="L10" t="s">
        <v>104</v>
      </c>
      <c r="M10" t="s">
        <v>104</v>
      </c>
      <c r="N10" t="s">
        <v>113</v>
      </c>
      <c r="O10" t="s">
        <v>34</v>
      </c>
      <c r="P10">
        <v>24</v>
      </c>
      <c r="Q10" t="s">
        <v>27</v>
      </c>
      <c r="R10" t="s">
        <v>14</v>
      </c>
      <c r="S10" t="s">
        <v>33</v>
      </c>
      <c r="T10" t="s">
        <v>22</v>
      </c>
      <c r="U10">
        <v>4</v>
      </c>
      <c r="V10">
        <f>VLOOKUP(D10,'tables categories'!$B$35:$D$41,3)</f>
        <v>3</v>
      </c>
      <c r="W10">
        <f>VLOOKUP(E10,'tables categories'!$B$2:$D$3,3)</f>
        <v>1</v>
      </c>
      <c r="X10">
        <f>VLOOKUP(I10,'tables categories'!$B$11:$D$12,3)</f>
        <v>2</v>
      </c>
      <c r="Y10">
        <f>VLOOKUP(K10,'tables categories'!$B$15:$D$17,3)</f>
        <v>3</v>
      </c>
      <c r="Z10">
        <f>VLOOKUP(M10,'tables categories'!$B$6:$D$8,3)</f>
        <v>1</v>
      </c>
      <c r="AA10">
        <f>VLOOKUP(N10,'tables categories'!$C$20:$E$24,3)</f>
        <v>4</v>
      </c>
      <c r="AB10">
        <f>VLOOKUP(O10,'tables categories'!$B$44:$D$48,3)</f>
        <v>4</v>
      </c>
      <c r="AC10">
        <f>VLOOKUP(P10,'tables categories'!$B$51:$D$54,3)</f>
        <v>4</v>
      </c>
      <c r="AD10">
        <f>VLOOKUP(Q10,'tables categories'!$B$57:$D$59,3)</f>
        <v>3</v>
      </c>
      <c r="AE10">
        <f>VLOOKUP(R10,'tables categories'!$B$62:$D$63,3)</f>
        <v>1</v>
      </c>
      <c r="AF10">
        <f>VLOOKUP(S10,'tables categories'!$B$66:$D$69,3)</f>
        <v>3</v>
      </c>
      <c r="AG10">
        <f>VLOOKUP(T10,'tables categories'!$B$78:$D$79,3)</f>
        <v>1</v>
      </c>
      <c r="AH10">
        <f>VLOOKUP(U10,'tables categories'!$B$28:$D$32,3)</f>
        <v>1</v>
      </c>
      <c r="AI10" t="str">
        <f t="shared" si="0"/>
        <v>INSERT INTO 'instrument' VALUES (9,'SKU #1450','Riot-4 Bass',1149,5,3,3,2,4,3,1,1,1,1,4,3,4);</v>
      </c>
    </row>
    <row r="11" spans="1:35" x14ac:dyDescent="0.25">
      <c r="A11" t="s">
        <v>61</v>
      </c>
      <c r="B11">
        <v>10</v>
      </c>
      <c r="C11" t="s">
        <v>61</v>
      </c>
      <c r="D11" t="s">
        <v>89</v>
      </c>
      <c r="E11" t="s">
        <v>9</v>
      </c>
      <c r="F11" t="s">
        <v>60</v>
      </c>
      <c r="G11" s="1">
        <v>1199</v>
      </c>
      <c r="H11">
        <v>0</v>
      </c>
      <c r="I11" t="s">
        <v>12</v>
      </c>
      <c r="J11" t="s">
        <v>32</v>
      </c>
      <c r="K11" t="s">
        <v>85</v>
      </c>
      <c r="L11" t="s">
        <v>104</v>
      </c>
      <c r="M11" t="s">
        <v>104</v>
      </c>
      <c r="N11" t="s">
        <v>113</v>
      </c>
      <c r="O11" t="s">
        <v>34</v>
      </c>
      <c r="P11">
        <v>24</v>
      </c>
      <c r="Q11" t="s">
        <v>27</v>
      </c>
      <c r="R11" t="s">
        <v>14</v>
      </c>
      <c r="S11" t="s">
        <v>33</v>
      </c>
      <c r="T11" t="s">
        <v>22</v>
      </c>
      <c r="U11">
        <v>5</v>
      </c>
      <c r="V11">
        <f>VLOOKUP(D11,'tables categories'!$B$35:$D$41,3)</f>
        <v>3</v>
      </c>
      <c r="W11">
        <f>VLOOKUP(E11,'tables categories'!$B$2:$D$3,3)</f>
        <v>1</v>
      </c>
      <c r="X11">
        <f>VLOOKUP(I11,'tables categories'!$B$11:$D$12,3)</f>
        <v>2</v>
      </c>
      <c r="Y11">
        <f>VLOOKUP(K11,'tables categories'!$B$15:$D$17,3)</f>
        <v>3</v>
      </c>
      <c r="Z11">
        <f>VLOOKUP(M11,'tables categories'!$B$6:$D$8,3)</f>
        <v>1</v>
      </c>
      <c r="AA11">
        <f>VLOOKUP(N11,'tables categories'!$C$20:$E$24,3)</f>
        <v>4</v>
      </c>
      <c r="AB11">
        <f>VLOOKUP(O11,'tables categories'!$B$44:$D$48,3)</f>
        <v>4</v>
      </c>
      <c r="AC11">
        <f>VLOOKUP(P11,'tables categories'!$B$51:$D$54,3)</f>
        <v>4</v>
      </c>
      <c r="AD11">
        <f>VLOOKUP(Q11,'tables categories'!$B$57:$D$59,3)</f>
        <v>3</v>
      </c>
      <c r="AE11">
        <f>VLOOKUP(R11,'tables categories'!$B$62:$D$63,3)</f>
        <v>1</v>
      </c>
      <c r="AF11">
        <f>VLOOKUP(S11,'tables categories'!$B$66:$D$69,3)</f>
        <v>3</v>
      </c>
      <c r="AG11">
        <f>VLOOKUP(T11,'tables categories'!$B$78:$D$79,3)</f>
        <v>1</v>
      </c>
      <c r="AH11">
        <f>VLOOKUP(U11,'tables categories'!$B$28:$D$32,3)</f>
        <v>2</v>
      </c>
      <c r="AI11" t="str">
        <f t="shared" si="0"/>
        <v>INSERT INTO 'instrument' VALUES (10,'SKU #1452','Riot-5 Bass',1199,0,3,3,2,4,3,1,2,1,1,4,3,4);</v>
      </c>
    </row>
    <row r="12" spans="1:35" x14ac:dyDescent="0.25">
      <c r="A12" t="s">
        <v>63</v>
      </c>
      <c r="B12">
        <v>11</v>
      </c>
      <c r="C12" t="s">
        <v>63</v>
      </c>
      <c r="D12" t="s">
        <v>89</v>
      </c>
      <c r="E12" t="s">
        <v>10</v>
      </c>
      <c r="F12" t="s">
        <v>62</v>
      </c>
      <c r="G12" s="1">
        <v>1199</v>
      </c>
      <c r="H12">
        <v>4</v>
      </c>
      <c r="I12" t="s">
        <v>12</v>
      </c>
      <c r="J12" t="s">
        <v>32</v>
      </c>
      <c r="K12" t="s">
        <v>85</v>
      </c>
      <c r="L12" t="s">
        <v>101</v>
      </c>
      <c r="M12" t="s">
        <v>16</v>
      </c>
      <c r="N12" t="s">
        <v>113</v>
      </c>
      <c r="O12" t="s">
        <v>34</v>
      </c>
      <c r="P12">
        <v>24</v>
      </c>
      <c r="Q12" t="s">
        <v>27</v>
      </c>
      <c r="R12" t="s">
        <v>14</v>
      </c>
      <c r="S12" t="s">
        <v>33</v>
      </c>
      <c r="T12" t="s">
        <v>22</v>
      </c>
      <c r="U12">
        <v>4</v>
      </c>
      <c r="V12">
        <f>VLOOKUP(D12,'tables categories'!$B$35:$D$41,3)</f>
        <v>3</v>
      </c>
      <c r="W12">
        <f>VLOOKUP(E12,'tables categories'!$B$2:$D$3,3)</f>
        <v>2</v>
      </c>
      <c r="X12">
        <f>VLOOKUP(I12,'tables categories'!$B$11:$D$12,3)</f>
        <v>2</v>
      </c>
      <c r="Y12">
        <f>VLOOKUP(K12,'tables categories'!$B$15:$D$17,3)</f>
        <v>3</v>
      </c>
      <c r="Z12">
        <f>VLOOKUP(M12,'tables categories'!$B$6:$D$8,3)</f>
        <v>3</v>
      </c>
      <c r="AA12">
        <f>VLOOKUP(N12,'tables categories'!$C$20:$E$24,3)</f>
        <v>4</v>
      </c>
      <c r="AB12">
        <f>VLOOKUP(O12,'tables categories'!$B$44:$D$48,3)</f>
        <v>4</v>
      </c>
      <c r="AC12">
        <f>VLOOKUP(P12,'tables categories'!$B$51:$D$54,3)</f>
        <v>4</v>
      </c>
      <c r="AD12">
        <f>VLOOKUP(Q12,'tables categories'!$B$57:$D$59,3)</f>
        <v>3</v>
      </c>
      <c r="AE12">
        <f>VLOOKUP(R12,'tables categories'!$B$62:$D$63,3)</f>
        <v>1</v>
      </c>
      <c r="AF12">
        <f>VLOOKUP(S12,'tables categories'!$B$66:$D$69,3)</f>
        <v>3</v>
      </c>
      <c r="AG12">
        <f>VLOOKUP(T12,'tables categories'!$B$78:$D$79,3)</f>
        <v>1</v>
      </c>
      <c r="AH12">
        <f>VLOOKUP(U12,'tables categories'!$B$28:$D$32,3)</f>
        <v>1</v>
      </c>
      <c r="AI12" t="str">
        <f t="shared" si="0"/>
        <v>INSERT INTO 'instrument' VALUES (11,'SKU #1454','Riot-4 Bass LH',1199,4,3,3,2,4,3,1,1,1,2,4,3,4);</v>
      </c>
    </row>
    <row r="13" spans="1:35" x14ac:dyDescent="0.25">
      <c r="A13" t="s">
        <v>67</v>
      </c>
      <c r="B13">
        <v>12</v>
      </c>
      <c r="C13" t="s">
        <v>67</v>
      </c>
      <c r="D13" t="s">
        <v>90</v>
      </c>
      <c r="E13" t="s">
        <v>9</v>
      </c>
      <c r="F13" t="s">
        <v>64</v>
      </c>
      <c r="G13" s="1">
        <v>349</v>
      </c>
      <c r="H13">
        <v>5</v>
      </c>
      <c r="I13" t="s">
        <v>11</v>
      </c>
      <c r="J13" t="s">
        <v>71</v>
      </c>
      <c r="K13" t="s">
        <v>15</v>
      </c>
      <c r="L13" t="s">
        <v>102</v>
      </c>
      <c r="M13" t="s">
        <v>52</v>
      </c>
      <c r="N13" t="s">
        <v>84</v>
      </c>
      <c r="O13" t="s">
        <v>26</v>
      </c>
      <c r="P13">
        <v>24</v>
      </c>
      <c r="Q13" t="s">
        <v>27</v>
      </c>
      <c r="R13" t="s">
        <v>14</v>
      </c>
      <c r="S13" t="s">
        <v>29</v>
      </c>
      <c r="T13" t="s">
        <v>22</v>
      </c>
      <c r="U13">
        <v>6</v>
      </c>
      <c r="V13">
        <f>VLOOKUP(D13,'tables categories'!$B$35:$D$41,3)</f>
        <v>4</v>
      </c>
      <c r="W13">
        <f>VLOOKUP(E13,'tables categories'!$B$2:$D$3,3)</f>
        <v>1</v>
      </c>
      <c r="X13">
        <f>VLOOKUP(I13,'tables categories'!$B$11:$D$12,3)</f>
        <v>1</v>
      </c>
      <c r="Y13">
        <f>VLOOKUP(K13,'tables categories'!$B$15:$D$17,3)</f>
        <v>2</v>
      </c>
      <c r="Z13">
        <f>VLOOKUP(M13,'tables categories'!$B$6:$D$8,3)</f>
        <v>2</v>
      </c>
      <c r="AA13">
        <f>VLOOKUP(N13,'tables categories'!$C$20:$E$24,3)</f>
        <v>5</v>
      </c>
      <c r="AB13">
        <f>VLOOKUP(O13,'tables categories'!$B$44:$D$48,3)</f>
        <v>5</v>
      </c>
      <c r="AC13">
        <f>VLOOKUP(P13,'tables categories'!$B$51:$D$54,3)</f>
        <v>4</v>
      </c>
      <c r="AD13">
        <f>VLOOKUP(Q13,'tables categories'!$B$57:$D$59,3)</f>
        <v>3</v>
      </c>
      <c r="AE13">
        <f>VLOOKUP(R13,'tables categories'!$B$62:$D$63,3)</f>
        <v>1</v>
      </c>
      <c r="AF13">
        <f>VLOOKUP(S13,'tables categories'!$B$66:$D$69,3)</f>
        <v>4</v>
      </c>
      <c r="AG13">
        <f>VLOOKUP(T13,'tables categories'!$B$78:$D$79,3)</f>
        <v>1</v>
      </c>
      <c r="AH13">
        <f>VLOOKUP(U13,'tables categories'!$B$28:$D$32,3)</f>
        <v>3</v>
      </c>
      <c r="AI13" t="str">
        <f t="shared" si="0"/>
        <v>INSERT INTO 'instrument' VALUES (12,'SKU #428','C-6 Deluxe',349,5,4,2,1,5,4,1,3,1,1,5,3,4);</v>
      </c>
    </row>
    <row r="14" spans="1:35" x14ac:dyDescent="0.25">
      <c r="A14" t="s">
        <v>23</v>
      </c>
      <c r="B14">
        <v>13</v>
      </c>
      <c r="C14" t="s">
        <v>23</v>
      </c>
      <c r="D14" t="s">
        <v>90</v>
      </c>
      <c r="E14" t="s">
        <v>9</v>
      </c>
      <c r="F14" t="s">
        <v>24</v>
      </c>
      <c r="G14" s="1">
        <v>449</v>
      </c>
      <c r="H14">
        <v>4</v>
      </c>
      <c r="I14" t="s">
        <v>11</v>
      </c>
      <c r="J14" t="s">
        <v>70</v>
      </c>
      <c r="K14" t="s">
        <v>15</v>
      </c>
      <c r="L14" t="s">
        <v>104</v>
      </c>
      <c r="M14" t="s">
        <v>104</v>
      </c>
      <c r="N14" t="s">
        <v>84</v>
      </c>
      <c r="O14" t="s">
        <v>26</v>
      </c>
      <c r="P14">
        <v>24</v>
      </c>
      <c r="Q14" t="s">
        <v>27</v>
      </c>
      <c r="R14" t="s">
        <v>13</v>
      </c>
      <c r="S14" t="s">
        <v>29</v>
      </c>
      <c r="T14" t="s">
        <v>115</v>
      </c>
      <c r="U14">
        <v>6</v>
      </c>
      <c r="V14">
        <f>VLOOKUP(D14,'tables categories'!$B$35:$D$41,3)</f>
        <v>4</v>
      </c>
      <c r="W14">
        <f>VLOOKUP(E14,'tables categories'!$B$2:$D$3,3)</f>
        <v>1</v>
      </c>
      <c r="X14">
        <f>VLOOKUP(I14,'tables categories'!$B$11:$D$12,3)</f>
        <v>1</v>
      </c>
      <c r="Y14">
        <f>VLOOKUP(K14,'tables categories'!$B$15:$D$17,3)</f>
        <v>2</v>
      </c>
      <c r="Z14">
        <f>VLOOKUP(M14,'tables categories'!$B$6:$D$8,3)</f>
        <v>1</v>
      </c>
      <c r="AA14">
        <f>VLOOKUP(N14,'tables categories'!$C$20:$E$24,3)</f>
        <v>5</v>
      </c>
      <c r="AB14">
        <f>VLOOKUP(O14,'tables categories'!$B$44:$D$48,3)</f>
        <v>5</v>
      </c>
      <c r="AC14">
        <f>VLOOKUP(P14,'tables categories'!$B$51:$D$54,3)</f>
        <v>4</v>
      </c>
      <c r="AD14">
        <f>VLOOKUP(Q14,'tables categories'!$B$57:$D$59,3)</f>
        <v>3</v>
      </c>
      <c r="AE14">
        <f>VLOOKUP(R14,'tables categories'!$B$62:$D$63,3)</f>
        <v>2</v>
      </c>
      <c r="AF14">
        <f>VLOOKUP(S14,'tables categories'!$B$66:$D$69,3)</f>
        <v>4</v>
      </c>
      <c r="AG14">
        <f>VLOOKUP(T14,'tables categories'!$B$78:$D$79,3)</f>
        <v>2</v>
      </c>
      <c r="AH14">
        <f>VLOOKUP(U14,'tables categories'!$B$28:$D$32,3)</f>
        <v>3</v>
      </c>
      <c r="AI14" t="str">
        <f t="shared" si="0"/>
        <v>INSERT INTO 'instrument' VALUES (13,'SKU #434','C-6 FR Deluxe',449,4,4,2,1,5,4,2,3,2,1,5,3,4);</v>
      </c>
    </row>
    <row r="15" spans="1:35" x14ac:dyDescent="0.25">
      <c r="A15" t="s">
        <v>68</v>
      </c>
      <c r="B15">
        <v>14</v>
      </c>
      <c r="C15" t="s">
        <v>68</v>
      </c>
      <c r="D15" t="s">
        <v>90</v>
      </c>
      <c r="E15" t="s">
        <v>10</v>
      </c>
      <c r="F15" t="s">
        <v>65</v>
      </c>
      <c r="G15" s="1">
        <v>399</v>
      </c>
      <c r="H15">
        <v>5</v>
      </c>
      <c r="I15" t="s">
        <v>11</v>
      </c>
      <c r="J15" t="s">
        <v>25</v>
      </c>
      <c r="K15" t="s">
        <v>15</v>
      </c>
      <c r="L15" t="s">
        <v>101</v>
      </c>
      <c r="M15" t="s">
        <v>16</v>
      </c>
      <c r="N15" t="s">
        <v>84</v>
      </c>
      <c r="O15" t="s">
        <v>26</v>
      </c>
      <c r="P15">
        <v>24</v>
      </c>
      <c r="Q15" t="s">
        <v>27</v>
      </c>
      <c r="R15" t="s">
        <v>14</v>
      </c>
      <c r="S15" t="s">
        <v>29</v>
      </c>
      <c r="T15" t="s">
        <v>22</v>
      </c>
      <c r="U15">
        <v>6</v>
      </c>
      <c r="V15">
        <f>VLOOKUP(D15,'tables categories'!$B$35:$D$41,3)</f>
        <v>4</v>
      </c>
      <c r="W15">
        <f>VLOOKUP(E15,'tables categories'!$B$2:$D$3,3)</f>
        <v>2</v>
      </c>
      <c r="X15">
        <f>VLOOKUP(I15,'tables categories'!$B$11:$D$12,3)</f>
        <v>1</v>
      </c>
      <c r="Y15">
        <f>VLOOKUP(K15,'tables categories'!$B$15:$D$17,3)</f>
        <v>2</v>
      </c>
      <c r="Z15">
        <f>VLOOKUP(M15,'tables categories'!$B$6:$D$8,3)</f>
        <v>3</v>
      </c>
      <c r="AA15">
        <f>VLOOKUP(N15,'tables categories'!$C$20:$E$24,3)</f>
        <v>5</v>
      </c>
      <c r="AB15">
        <f>VLOOKUP(O15,'tables categories'!$B$44:$D$48,3)</f>
        <v>5</v>
      </c>
      <c r="AC15">
        <f>VLOOKUP(P15,'tables categories'!$B$51:$D$54,3)</f>
        <v>4</v>
      </c>
      <c r="AD15">
        <f>VLOOKUP(Q15,'tables categories'!$B$57:$D$59,3)</f>
        <v>3</v>
      </c>
      <c r="AE15">
        <f>VLOOKUP(R15,'tables categories'!$B$62:$D$63,3)</f>
        <v>1</v>
      </c>
      <c r="AF15">
        <f>VLOOKUP(S15,'tables categories'!$B$66:$D$69,3)</f>
        <v>4</v>
      </c>
      <c r="AG15">
        <f>VLOOKUP(T15,'tables categories'!$B$78:$D$79,3)</f>
        <v>1</v>
      </c>
      <c r="AH15">
        <f>VLOOKUP(U15,'tables categories'!$B$28:$D$32,3)</f>
        <v>3</v>
      </c>
      <c r="AI15" t="str">
        <f t="shared" si="0"/>
        <v>INSERT INTO 'instrument' VALUES (14,'SKU #433','C-6 Deluxe LH',399,5,4,2,1,5,4,1,3,1,2,5,3,4);</v>
      </c>
    </row>
    <row r="16" spans="1:35" x14ac:dyDescent="0.25">
      <c r="A16" t="s">
        <v>69</v>
      </c>
      <c r="B16">
        <v>15</v>
      </c>
      <c r="C16" t="s">
        <v>69</v>
      </c>
      <c r="D16" t="s">
        <v>90</v>
      </c>
      <c r="E16" t="s">
        <v>10</v>
      </c>
      <c r="F16" t="s">
        <v>66</v>
      </c>
      <c r="G16" s="1">
        <v>499</v>
      </c>
      <c r="H16">
        <v>0</v>
      </c>
      <c r="I16" t="s">
        <v>11</v>
      </c>
      <c r="J16" t="s">
        <v>25</v>
      </c>
      <c r="K16" t="s">
        <v>15</v>
      </c>
      <c r="L16" t="s">
        <v>104</v>
      </c>
      <c r="M16" t="s">
        <v>104</v>
      </c>
      <c r="N16" t="s">
        <v>84</v>
      </c>
      <c r="O16" t="s">
        <v>26</v>
      </c>
      <c r="P16">
        <v>24</v>
      </c>
      <c r="Q16" t="s">
        <v>27</v>
      </c>
      <c r="R16" t="s">
        <v>13</v>
      </c>
      <c r="S16" t="s">
        <v>29</v>
      </c>
      <c r="T16" t="s">
        <v>115</v>
      </c>
      <c r="U16">
        <v>6</v>
      </c>
      <c r="V16">
        <f>VLOOKUP(D16,'tables categories'!$B$35:$D$41,3)</f>
        <v>4</v>
      </c>
      <c r="W16">
        <f>VLOOKUP(E16,'tables categories'!$B$2:$D$3,3)</f>
        <v>2</v>
      </c>
      <c r="X16">
        <f>VLOOKUP(I16,'tables categories'!$B$11:$D$12,3)</f>
        <v>1</v>
      </c>
      <c r="Y16">
        <f>VLOOKUP(K16,'tables categories'!$B$15:$D$17,3)</f>
        <v>2</v>
      </c>
      <c r="Z16">
        <f>VLOOKUP(M16,'tables categories'!$B$6:$D$8,3)</f>
        <v>1</v>
      </c>
      <c r="AA16">
        <f>VLOOKUP(N16,'tables categories'!$C$20:$E$24,3)</f>
        <v>5</v>
      </c>
      <c r="AB16">
        <f>VLOOKUP(O16,'tables categories'!$B$44:$D$48,3)</f>
        <v>5</v>
      </c>
      <c r="AC16">
        <f>VLOOKUP(P16,'tables categories'!$B$51:$D$54,3)</f>
        <v>4</v>
      </c>
      <c r="AD16">
        <f>VLOOKUP(Q16,'tables categories'!$B$57:$D$59,3)</f>
        <v>3</v>
      </c>
      <c r="AE16">
        <f>VLOOKUP(R16,'tables categories'!$B$62:$D$63,3)</f>
        <v>2</v>
      </c>
      <c r="AF16">
        <f>VLOOKUP(S16,'tables categories'!$B$66:$D$69,3)</f>
        <v>4</v>
      </c>
      <c r="AG16">
        <f>VLOOKUP(T16,'tables categories'!$B$78:$D$79,3)</f>
        <v>2</v>
      </c>
      <c r="AH16">
        <f>VLOOKUP(U16,'tables categories'!$B$28:$D$32,3)</f>
        <v>3</v>
      </c>
      <c r="AI16" t="str">
        <f t="shared" si="0"/>
        <v>INSERT INTO 'instrument' VALUES (15,'SKU #436','C-6 FR Deluxe LH',499,0,4,2,1,5,4,2,3,2,2,5,3,4);</v>
      </c>
    </row>
    <row r="17" spans="1:35" x14ac:dyDescent="0.25">
      <c r="A17" t="s">
        <v>74</v>
      </c>
      <c r="B17">
        <v>16</v>
      </c>
      <c r="C17" t="s">
        <v>74</v>
      </c>
      <c r="D17" t="s">
        <v>72</v>
      </c>
      <c r="E17" t="s">
        <v>9</v>
      </c>
      <c r="F17" t="s">
        <v>72</v>
      </c>
      <c r="G17" s="1">
        <v>399</v>
      </c>
      <c r="H17">
        <v>5</v>
      </c>
      <c r="I17" t="s">
        <v>11</v>
      </c>
      <c r="J17" t="s">
        <v>77</v>
      </c>
      <c r="K17" t="s">
        <v>15</v>
      </c>
      <c r="L17" t="s">
        <v>104</v>
      </c>
      <c r="M17" t="s">
        <v>104</v>
      </c>
      <c r="N17" t="s">
        <v>84</v>
      </c>
      <c r="O17" t="s">
        <v>26</v>
      </c>
      <c r="P17">
        <v>24</v>
      </c>
      <c r="Q17" t="s">
        <v>27</v>
      </c>
      <c r="R17" t="s">
        <v>14</v>
      </c>
      <c r="S17" t="s">
        <v>29</v>
      </c>
      <c r="T17" t="s">
        <v>22</v>
      </c>
      <c r="U17">
        <v>6</v>
      </c>
      <c r="V17">
        <f>VLOOKUP(D17,'tables categories'!$B$35:$D$41,3)</f>
        <v>5</v>
      </c>
      <c r="W17">
        <f>VLOOKUP(E17,'tables categories'!$B$2:$D$3,3)</f>
        <v>1</v>
      </c>
      <c r="X17">
        <f>VLOOKUP(I17,'tables categories'!$B$11:$D$12,3)</f>
        <v>1</v>
      </c>
      <c r="Y17">
        <f>VLOOKUP(K17,'tables categories'!$B$15:$D$17,3)</f>
        <v>2</v>
      </c>
      <c r="Z17">
        <f>VLOOKUP(M17,'tables categories'!$B$6:$D$8,3)</f>
        <v>1</v>
      </c>
      <c r="AA17">
        <f>VLOOKUP(N17,'tables categories'!$C$20:$E$24,3)</f>
        <v>5</v>
      </c>
      <c r="AB17">
        <f>VLOOKUP(O17,'tables categories'!$B$44:$D$48,3)</f>
        <v>5</v>
      </c>
      <c r="AC17">
        <f>VLOOKUP(P17,'tables categories'!$B$51:$D$54,3)</f>
        <v>4</v>
      </c>
      <c r="AD17">
        <f>VLOOKUP(Q17,'tables categories'!$B$57:$D$59,3)</f>
        <v>3</v>
      </c>
      <c r="AE17">
        <f>VLOOKUP(R17,'tables categories'!$B$62:$D$63,3)</f>
        <v>1</v>
      </c>
      <c r="AF17">
        <f>VLOOKUP(S17,'tables categories'!$B$66:$D$69,3)</f>
        <v>4</v>
      </c>
      <c r="AG17">
        <f>VLOOKUP(T17,'tables categories'!$B$78:$D$79,3)</f>
        <v>1</v>
      </c>
      <c r="AH17">
        <f>VLOOKUP(U17,'tables categories'!$B$28:$D$32,3)</f>
        <v>3</v>
      </c>
      <c r="AI17" t="str">
        <f t="shared" si="0"/>
        <v>INSERT INTO 'instrument' VALUES (16,'SKU #446','C-6 Plus',399,5,5,2,1,5,4,1,3,1,1,5,3,4);</v>
      </c>
    </row>
    <row r="18" spans="1:35" x14ac:dyDescent="0.25">
      <c r="A18" t="s">
        <v>75</v>
      </c>
      <c r="B18">
        <v>17</v>
      </c>
      <c r="C18" t="s">
        <v>75</v>
      </c>
      <c r="D18" t="s">
        <v>72</v>
      </c>
      <c r="E18" t="s">
        <v>10</v>
      </c>
      <c r="F18" t="s">
        <v>73</v>
      </c>
      <c r="G18" s="1">
        <v>449</v>
      </c>
      <c r="H18">
        <v>4</v>
      </c>
      <c r="I18" t="s">
        <v>11</v>
      </c>
      <c r="J18" t="s">
        <v>76</v>
      </c>
      <c r="K18" t="s">
        <v>15</v>
      </c>
      <c r="L18" t="s">
        <v>101</v>
      </c>
      <c r="M18" t="s">
        <v>16</v>
      </c>
      <c r="N18" t="s">
        <v>84</v>
      </c>
      <c r="O18" t="s">
        <v>26</v>
      </c>
      <c r="P18">
        <v>24</v>
      </c>
      <c r="Q18" t="s">
        <v>27</v>
      </c>
      <c r="R18" t="s">
        <v>14</v>
      </c>
      <c r="S18" t="s">
        <v>29</v>
      </c>
      <c r="T18" t="s">
        <v>22</v>
      </c>
      <c r="U18">
        <v>6</v>
      </c>
      <c r="V18">
        <f>VLOOKUP(D18,'tables categories'!$B$35:$D$41,3)</f>
        <v>5</v>
      </c>
      <c r="W18">
        <f>VLOOKUP(E18,'tables categories'!$B$2:$D$3,3)</f>
        <v>2</v>
      </c>
      <c r="X18">
        <f>VLOOKUP(I18,'tables categories'!$B$11:$D$12,3)</f>
        <v>1</v>
      </c>
      <c r="Y18">
        <f>VLOOKUP(K18,'tables categories'!$B$15:$D$17,3)</f>
        <v>2</v>
      </c>
      <c r="Z18">
        <f>VLOOKUP(M18,'tables categories'!$B$6:$D$8,3)</f>
        <v>3</v>
      </c>
      <c r="AA18">
        <f>VLOOKUP(N18,'tables categories'!$C$20:$E$24,3)</f>
        <v>5</v>
      </c>
      <c r="AB18">
        <f>VLOOKUP(O18,'tables categories'!$B$44:$D$48,3)</f>
        <v>5</v>
      </c>
      <c r="AC18">
        <f>VLOOKUP(P18,'tables categories'!$B$51:$D$54,3)</f>
        <v>4</v>
      </c>
      <c r="AD18">
        <f>VLOOKUP(Q18,'tables categories'!$B$57:$D$59,3)</f>
        <v>3</v>
      </c>
      <c r="AE18">
        <f>VLOOKUP(R18,'tables categories'!$B$62:$D$63,3)</f>
        <v>1</v>
      </c>
      <c r="AF18">
        <f>VLOOKUP(S18,'tables categories'!$B$66:$D$69,3)</f>
        <v>4</v>
      </c>
      <c r="AG18">
        <f>VLOOKUP(T18,'tables categories'!$B$78:$D$79,3)</f>
        <v>1</v>
      </c>
      <c r="AH18">
        <f>VLOOKUP(U18,'tables categories'!$B$28:$D$32,3)</f>
        <v>3</v>
      </c>
      <c r="AI18" t="str">
        <f t="shared" si="0"/>
        <v>INSERT INTO 'instrument' VALUES (17,'SKU #448','C-6 Plus LH',449,4,5,2,1,5,4,1,3,1,2,5,3,4);</v>
      </c>
    </row>
    <row r="19" spans="1:35" x14ac:dyDescent="0.25">
      <c r="A19" t="s">
        <v>78</v>
      </c>
      <c r="B19">
        <v>18</v>
      </c>
      <c r="C19" t="s">
        <v>78</v>
      </c>
      <c r="D19" t="s">
        <v>91</v>
      </c>
      <c r="E19" t="s">
        <v>9</v>
      </c>
      <c r="F19" t="s">
        <v>79</v>
      </c>
      <c r="G19" s="1">
        <v>399</v>
      </c>
      <c r="H19">
        <v>5</v>
      </c>
      <c r="I19" t="s">
        <v>11</v>
      </c>
      <c r="J19" t="s">
        <v>70</v>
      </c>
      <c r="K19" t="s">
        <v>15</v>
      </c>
      <c r="L19" t="s">
        <v>104</v>
      </c>
      <c r="M19" t="s">
        <v>104</v>
      </c>
      <c r="N19" t="s">
        <v>84</v>
      </c>
      <c r="O19" t="s">
        <v>26</v>
      </c>
      <c r="P19">
        <v>24</v>
      </c>
      <c r="Q19" t="s">
        <v>27</v>
      </c>
      <c r="R19" t="s">
        <v>14</v>
      </c>
      <c r="S19" t="s">
        <v>29</v>
      </c>
      <c r="T19" t="s">
        <v>22</v>
      </c>
      <c r="U19">
        <v>7</v>
      </c>
      <c r="V19">
        <f>VLOOKUP(D19,'tables categories'!$B$35:$D$41,3)</f>
        <v>6</v>
      </c>
      <c r="W19">
        <f>VLOOKUP(E19,'tables categories'!$B$2:$D$3,3)</f>
        <v>1</v>
      </c>
      <c r="X19">
        <f>VLOOKUP(I19,'tables categories'!$B$11:$D$12,3)</f>
        <v>1</v>
      </c>
      <c r="Y19">
        <f>VLOOKUP(K19,'tables categories'!$B$15:$D$17,3)</f>
        <v>2</v>
      </c>
      <c r="Z19">
        <f>VLOOKUP(M19,'tables categories'!$B$6:$D$8,3)</f>
        <v>1</v>
      </c>
      <c r="AA19">
        <f>VLOOKUP(N19,'tables categories'!$C$20:$E$24,3)</f>
        <v>5</v>
      </c>
      <c r="AB19">
        <f>VLOOKUP(O19,'tables categories'!$B$44:$D$48,3)</f>
        <v>5</v>
      </c>
      <c r="AC19">
        <f>VLOOKUP(P19,'tables categories'!$B$51:$D$54,3)</f>
        <v>4</v>
      </c>
      <c r="AD19">
        <f>VLOOKUP(Q19,'tables categories'!$B$57:$D$59,3)</f>
        <v>3</v>
      </c>
      <c r="AE19">
        <f>VLOOKUP(R19,'tables categories'!$B$62:$D$63,3)</f>
        <v>1</v>
      </c>
      <c r="AF19">
        <f>VLOOKUP(S19,'tables categories'!$B$66:$D$69,3)</f>
        <v>4</v>
      </c>
      <c r="AG19">
        <f>VLOOKUP(T19,'tables categories'!$B$78:$D$79,3)</f>
        <v>1</v>
      </c>
      <c r="AH19">
        <f>VLOOKUP(U19,'tables categories'!$B$28:$D$32,3)</f>
        <v>4</v>
      </c>
      <c r="AI19" t="str">
        <f t="shared" si="0"/>
        <v>INSERT INTO 'instrument' VALUES (18,'SKU C-7 Deluxe','C-7 Deluxe',399,5,6,2,1,5,4,1,4,1,1,5,3,4);</v>
      </c>
    </row>
    <row r="20" spans="1:35" x14ac:dyDescent="0.25">
      <c r="A20" t="s">
        <v>37</v>
      </c>
      <c r="B20">
        <v>19</v>
      </c>
      <c r="C20" t="s">
        <v>37</v>
      </c>
      <c r="D20" t="s">
        <v>91</v>
      </c>
      <c r="E20" t="s">
        <v>10</v>
      </c>
      <c r="F20" t="s">
        <v>35</v>
      </c>
      <c r="G20" s="1">
        <v>449</v>
      </c>
      <c r="H20">
        <v>4</v>
      </c>
      <c r="I20" t="s">
        <v>11</v>
      </c>
      <c r="J20" t="s">
        <v>25</v>
      </c>
      <c r="K20" t="s">
        <v>15</v>
      </c>
      <c r="L20" t="s">
        <v>102</v>
      </c>
      <c r="M20" t="s">
        <v>52</v>
      </c>
      <c r="N20" t="s">
        <v>84</v>
      </c>
      <c r="O20" t="s">
        <v>26</v>
      </c>
      <c r="P20">
        <v>24</v>
      </c>
      <c r="Q20" t="s">
        <v>27</v>
      </c>
      <c r="R20" t="s">
        <v>14</v>
      </c>
      <c r="S20" t="s">
        <v>36</v>
      </c>
      <c r="T20" t="s">
        <v>22</v>
      </c>
      <c r="U20">
        <v>7</v>
      </c>
      <c r="V20">
        <f>VLOOKUP(D20,'tables categories'!$B$35:$D$41,3)</f>
        <v>6</v>
      </c>
      <c r="W20">
        <f>VLOOKUP(E20,'tables categories'!$B$2:$D$3,3)</f>
        <v>2</v>
      </c>
      <c r="X20">
        <f>VLOOKUP(I20,'tables categories'!$B$11:$D$12,3)</f>
        <v>1</v>
      </c>
      <c r="Y20">
        <f>VLOOKUP(K20,'tables categories'!$B$15:$D$17,3)</f>
        <v>2</v>
      </c>
      <c r="Z20">
        <f>VLOOKUP(M20,'tables categories'!$B$6:$D$8,3)</f>
        <v>2</v>
      </c>
      <c r="AA20">
        <f>VLOOKUP(N20,'tables categories'!$C$20:$E$24,3)</f>
        <v>5</v>
      </c>
      <c r="AB20">
        <f>VLOOKUP(O20,'tables categories'!$B$44:$D$48,3)</f>
        <v>5</v>
      </c>
      <c r="AC20">
        <f>VLOOKUP(P20,'tables categories'!$B$51:$D$54,3)</f>
        <v>4</v>
      </c>
      <c r="AD20">
        <f>VLOOKUP(Q20,'tables categories'!$B$57:$D$59,3)</f>
        <v>3</v>
      </c>
      <c r="AE20">
        <f>VLOOKUP(R20,'tables categories'!$B$62:$D$63,3)</f>
        <v>1</v>
      </c>
      <c r="AF20">
        <f>VLOOKUP(S20,'tables categories'!$B$66:$D$69,3)</f>
        <v>4</v>
      </c>
      <c r="AG20">
        <f>VLOOKUP(T20,'tables categories'!$B$78:$D$79,3)</f>
        <v>1</v>
      </c>
      <c r="AH20">
        <f>VLOOKUP(U20,'tables categories'!$B$28:$D$32,3)</f>
        <v>4</v>
      </c>
      <c r="AI20" t="str">
        <f t="shared" si="0"/>
        <v>INSERT INTO 'instrument' VALUES (19,'SKU #439','C-7 Deluxe LH',449,4,6,2,1,5,4,1,4,1,2,5,3,4);</v>
      </c>
    </row>
    <row r="21" spans="1:35" x14ac:dyDescent="0.25">
      <c r="A21" t="s">
        <v>139</v>
      </c>
      <c r="B21">
        <v>20</v>
      </c>
      <c r="C21" t="s">
        <v>139</v>
      </c>
      <c r="D21" t="s">
        <v>92</v>
      </c>
      <c r="E21" t="s">
        <v>9</v>
      </c>
      <c r="F21" t="s">
        <v>80</v>
      </c>
      <c r="G21" s="1">
        <v>499</v>
      </c>
      <c r="H21">
        <v>0</v>
      </c>
      <c r="I21" t="s">
        <v>11</v>
      </c>
      <c r="J21" t="s">
        <v>70</v>
      </c>
      <c r="K21" t="s">
        <v>15</v>
      </c>
      <c r="L21" t="s">
        <v>104</v>
      </c>
      <c r="M21" t="s">
        <v>104</v>
      </c>
      <c r="N21" t="s">
        <v>84</v>
      </c>
      <c r="O21" t="s">
        <v>26</v>
      </c>
      <c r="P21">
        <v>24</v>
      </c>
      <c r="Q21" t="s">
        <v>27</v>
      </c>
      <c r="R21" t="s">
        <v>14</v>
      </c>
      <c r="S21" t="s">
        <v>29</v>
      </c>
      <c r="T21" t="s">
        <v>22</v>
      </c>
      <c r="U21">
        <v>8</v>
      </c>
      <c r="V21">
        <f>VLOOKUP(D21,'tables categories'!$B$35:$D$41,3)</f>
        <v>7</v>
      </c>
      <c r="W21">
        <f>VLOOKUP(E21,'tables categories'!$B$2:$D$3,3)</f>
        <v>1</v>
      </c>
      <c r="X21">
        <f>VLOOKUP(I21,'tables categories'!$B$11:$D$12,3)</f>
        <v>1</v>
      </c>
      <c r="Y21">
        <f>VLOOKUP(K21,'tables categories'!$B$15:$D$17,3)</f>
        <v>2</v>
      </c>
      <c r="Z21">
        <f>VLOOKUP(M21,'tables categories'!$B$6:$D$8,3)</f>
        <v>1</v>
      </c>
      <c r="AA21">
        <f>VLOOKUP(N21,'tables categories'!$C$20:$E$24,3)</f>
        <v>5</v>
      </c>
      <c r="AB21">
        <f>VLOOKUP(O21,'tables categories'!$B$44:$D$48,3)</f>
        <v>5</v>
      </c>
      <c r="AC21">
        <f>VLOOKUP(P21,'tables categories'!$B$51:$D$54,3)</f>
        <v>4</v>
      </c>
      <c r="AD21">
        <f>VLOOKUP(Q21,'tables categories'!$B$57:$D$59,3)</f>
        <v>3</v>
      </c>
      <c r="AE21">
        <f>VLOOKUP(R21,'tables categories'!$B$62:$D$63,3)</f>
        <v>1</v>
      </c>
      <c r="AF21">
        <f>VLOOKUP(S21,'tables categories'!$B$66:$D$69,3)</f>
        <v>4</v>
      </c>
      <c r="AG21">
        <f>VLOOKUP(T21,'tables categories'!$B$78:$D$79,3)</f>
        <v>1</v>
      </c>
      <c r="AH21">
        <f>VLOOKUP(U21,'tables categories'!$B$28:$D$32,3)</f>
        <v>5</v>
      </c>
      <c r="AI21" t="str">
        <f t="shared" si="0"/>
        <v>INSERT INTO 'instrument' VALUES (20,'SKU #440','C-8 Deluxe',499,0,7,2,1,5,4,1,5,1,1,5,3,4);</v>
      </c>
    </row>
    <row r="22" spans="1:35" x14ac:dyDescent="0.25">
      <c r="A22" t="s">
        <v>140</v>
      </c>
      <c r="B22">
        <v>21</v>
      </c>
      <c r="C22" t="s">
        <v>140</v>
      </c>
      <c r="D22" t="s">
        <v>92</v>
      </c>
      <c r="E22" t="s">
        <v>10</v>
      </c>
      <c r="F22" t="s">
        <v>81</v>
      </c>
      <c r="G22" s="1">
        <v>549</v>
      </c>
      <c r="H22">
        <v>4</v>
      </c>
      <c r="I22" t="s">
        <v>11</v>
      </c>
      <c r="J22" t="s">
        <v>25</v>
      </c>
      <c r="K22" t="s">
        <v>15</v>
      </c>
      <c r="L22" t="s">
        <v>104</v>
      </c>
      <c r="M22" t="s">
        <v>103</v>
      </c>
      <c r="N22" t="s">
        <v>84</v>
      </c>
      <c r="O22" t="s">
        <v>26</v>
      </c>
      <c r="P22">
        <v>24</v>
      </c>
      <c r="Q22" t="s">
        <v>27</v>
      </c>
      <c r="R22" t="s">
        <v>14</v>
      </c>
      <c r="S22" t="s">
        <v>36</v>
      </c>
      <c r="T22" t="s">
        <v>22</v>
      </c>
      <c r="U22">
        <v>8</v>
      </c>
      <c r="V22">
        <f>VLOOKUP(D22,'tables categories'!$B$35:$D$41,3)</f>
        <v>7</v>
      </c>
      <c r="W22">
        <f>VLOOKUP(E22,'tables categories'!$B$2:$D$3,3)</f>
        <v>2</v>
      </c>
      <c r="X22">
        <f>VLOOKUP(I22,'tables categories'!$B$11:$D$12,3)</f>
        <v>1</v>
      </c>
      <c r="Y22">
        <f>VLOOKUP(K22,'tables categories'!$B$15:$D$17,3)</f>
        <v>2</v>
      </c>
      <c r="Z22">
        <f>VLOOKUP(M22,'tables categories'!$B$6:$D$8,3)</f>
        <v>1</v>
      </c>
      <c r="AA22">
        <f>VLOOKUP(N22,'tables categories'!$C$20:$E$24,3)</f>
        <v>5</v>
      </c>
      <c r="AB22">
        <f>VLOOKUP(O22,'tables categories'!$B$44:$D$48,3)</f>
        <v>5</v>
      </c>
      <c r="AC22">
        <f>VLOOKUP(P22,'tables categories'!$B$51:$D$54,3)</f>
        <v>4</v>
      </c>
      <c r="AD22">
        <f>VLOOKUP(Q22,'tables categories'!$B$57:$D$59,3)</f>
        <v>3</v>
      </c>
      <c r="AE22">
        <f>VLOOKUP(R22,'tables categories'!$B$62:$D$63,3)</f>
        <v>1</v>
      </c>
      <c r="AF22">
        <f>VLOOKUP(S22,'tables categories'!$B$66:$D$69,3)</f>
        <v>4</v>
      </c>
      <c r="AG22">
        <f>VLOOKUP(T22,'tables categories'!$B$78:$D$79,3)</f>
        <v>1</v>
      </c>
      <c r="AH22">
        <f>VLOOKUP(U22,'tables categories'!$B$28:$D$32,3)</f>
        <v>5</v>
      </c>
      <c r="AI22" t="str">
        <f t="shared" si="0"/>
        <v>INSERT INTO 'instrument' VALUES (21,'SKU #442','C-8 Deluxe LH',549,4,7,2,1,5,4,1,5,1,2,5,3,4);</v>
      </c>
    </row>
    <row r="25" spans="1:35" x14ac:dyDescent="0.25">
      <c r="A25" t="s">
        <v>0</v>
      </c>
      <c r="B25" t="s">
        <v>129</v>
      </c>
    </row>
    <row r="26" spans="1:35" x14ac:dyDescent="0.25">
      <c r="A26" t="s">
        <v>58</v>
      </c>
      <c r="B26">
        <v>9</v>
      </c>
    </row>
    <row r="27" spans="1:35" x14ac:dyDescent="0.25">
      <c r="A27" t="s">
        <v>61</v>
      </c>
      <c r="B27">
        <v>10</v>
      </c>
    </row>
    <row r="28" spans="1:35" x14ac:dyDescent="0.25">
      <c r="A28" t="s">
        <v>63</v>
      </c>
      <c r="B28">
        <v>11</v>
      </c>
    </row>
    <row r="29" spans="1:35" x14ac:dyDescent="0.25">
      <c r="A29" t="s">
        <v>31</v>
      </c>
      <c r="B29">
        <v>8</v>
      </c>
    </row>
    <row r="30" spans="1:35" x14ac:dyDescent="0.25">
      <c r="A30" t="s">
        <v>47</v>
      </c>
      <c r="B30">
        <v>3</v>
      </c>
    </row>
    <row r="31" spans="1:35" x14ac:dyDescent="0.25">
      <c r="A31" t="s">
        <v>40</v>
      </c>
      <c r="B31">
        <v>7</v>
      </c>
    </row>
    <row r="32" spans="1:35" x14ac:dyDescent="0.25">
      <c r="A32" t="s">
        <v>49</v>
      </c>
      <c r="B32">
        <v>6</v>
      </c>
    </row>
    <row r="33" spans="1:2" x14ac:dyDescent="0.25">
      <c r="A33" t="s">
        <v>17</v>
      </c>
      <c r="B33">
        <v>1</v>
      </c>
    </row>
    <row r="34" spans="1:2" x14ac:dyDescent="0.25">
      <c r="A34" t="s">
        <v>48</v>
      </c>
      <c r="B34">
        <v>5</v>
      </c>
    </row>
    <row r="35" spans="1:2" x14ac:dyDescent="0.25">
      <c r="A35" t="s">
        <v>67</v>
      </c>
      <c r="B35">
        <v>12</v>
      </c>
    </row>
    <row r="36" spans="1:2" x14ac:dyDescent="0.25">
      <c r="A36" t="s">
        <v>68</v>
      </c>
      <c r="B36">
        <v>14</v>
      </c>
    </row>
    <row r="37" spans="1:2" x14ac:dyDescent="0.25">
      <c r="A37" t="s">
        <v>23</v>
      </c>
      <c r="B37">
        <v>13</v>
      </c>
    </row>
    <row r="38" spans="1:2" x14ac:dyDescent="0.25">
      <c r="A38" t="s">
        <v>69</v>
      </c>
      <c r="B38">
        <v>15</v>
      </c>
    </row>
    <row r="39" spans="1:2" x14ac:dyDescent="0.25">
      <c r="A39" t="s">
        <v>37</v>
      </c>
      <c r="B39">
        <v>19</v>
      </c>
    </row>
    <row r="40" spans="1:2" x14ac:dyDescent="0.25">
      <c r="A40" t="s">
        <v>139</v>
      </c>
      <c r="B40">
        <v>20</v>
      </c>
    </row>
    <row r="41" spans="1:2" x14ac:dyDescent="0.25">
      <c r="A41" t="s">
        <v>140</v>
      </c>
      <c r="B41">
        <v>21</v>
      </c>
    </row>
    <row r="42" spans="1:2" x14ac:dyDescent="0.25">
      <c r="A42" t="s">
        <v>74</v>
      </c>
      <c r="B42">
        <v>16</v>
      </c>
    </row>
    <row r="43" spans="1:2" x14ac:dyDescent="0.25">
      <c r="A43" t="s">
        <v>75</v>
      </c>
      <c r="B43">
        <v>17</v>
      </c>
    </row>
    <row r="44" spans="1:2" x14ac:dyDescent="0.25">
      <c r="A44" t="s">
        <v>78</v>
      </c>
      <c r="B44">
        <v>18</v>
      </c>
    </row>
    <row r="45" spans="1:2" x14ac:dyDescent="0.25">
      <c r="A45" t="s">
        <v>51</v>
      </c>
      <c r="B45">
        <v>2</v>
      </c>
    </row>
    <row r="46" spans="1:2" x14ac:dyDescent="0.25">
      <c r="A46" t="s">
        <v>50</v>
      </c>
      <c r="B46">
        <v>4</v>
      </c>
    </row>
  </sheetData>
  <sortState xmlns:xlrd2="http://schemas.microsoft.com/office/spreadsheetml/2017/richdata2" ref="A26:B46">
    <sortCondition ref="A26:A46"/>
  </sortState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2F95-9427-4F1A-853B-3779FAB5AD02}">
  <dimension ref="A1:G61"/>
  <sheetViews>
    <sheetView tabSelected="1" workbookViewId="0">
      <selection activeCell="D11" sqref="D11:D61"/>
    </sheetView>
  </sheetViews>
  <sheetFormatPr baseColWidth="10" defaultRowHeight="15" x14ac:dyDescent="0.25"/>
  <cols>
    <col min="1" max="1" width="12.5703125" bestFit="1" customWidth="1"/>
    <col min="2" max="2" width="19.42578125" customWidth="1"/>
    <col min="3" max="3" width="18.28515625" customWidth="1"/>
    <col min="4" max="4" width="19.42578125" customWidth="1"/>
    <col min="5" max="5" width="16.85546875" customWidth="1"/>
    <col min="6" max="6" width="17.42578125" customWidth="1"/>
  </cols>
  <sheetData>
    <row r="1" spans="1:7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</row>
    <row r="2" spans="1:7" x14ac:dyDescent="0.25">
      <c r="A2">
        <v>1</v>
      </c>
      <c r="G2" t="str">
        <f>"INSERT INTO magasin (idMagasin, adresse, codePostal, description, nom, json) VALUES("&amp;A2&amp;",'"&amp;B2&amp;"',"&amp;C2&amp;",'"&amp;D2&amp;"','"&amp;E2&amp;"','"&amp;F2&amp;"');"</f>
        <v>INSERT INTO magasin (idMagasin, adresse, codePostal, description, nom, json) VALUES(1,'',,'','','');</v>
      </c>
    </row>
    <row r="3" spans="1:7" x14ac:dyDescent="0.25">
      <c r="A3">
        <v>2</v>
      </c>
      <c r="G3" t="str">
        <f t="shared" ref="G3:G6" si="0">"INSERT INTO magasin (idMagasin, adresse, codePostal, description, nom, json) VALUES("&amp;A3&amp;",'"&amp;B3&amp;"',"&amp;C3&amp;",'"&amp;D3&amp;"','"&amp;E3&amp;"','"&amp;F3&amp;"');"</f>
        <v>INSERT INTO magasin (idMagasin, adresse, codePostal, description, nom, json) VALUES(2,'',,'','','');</v>
      </c>
    </row>
    <row r="4" spans="1:7" x14ac:dyDescent="0.25">
      <c r="A4">
        <v>3</v>
      </c>
      <c r="G4" t="str">
        <f t="shared" si="0"/>
        <v>INSERT INTO magasin (idMagasin, adresse, codePostal, description, nom, json) VALUES(3,'',,'','','');</v>
      </c>
    </row>
    <row r="5" spans="1:7" x14ac:dyDescent="0.25">
      <c r="A5">
        <v>4</v>
      </c>
      <c r="G5" t="str">
        <f t="shared" si="0"/>
        <v>INSERT INTO magasin (idMagasin, adresse, codePostal, description, nom, json) VALUES(4,'',,'','','');</v>
      </c>
    </row>
    <row r="6" spans="1:7" x14ac:dyDescent="0.25">
      <c r="A6">
        <v>5</v>
      </c>
      <c r="G6" t="str">
        <f t="shared" si="0"/>
        <v>INSERT INTO magasin (idMagasin, adresse, codePostal, description, nom, json) VALUES(5,'',,'','','');</v>
      </c>
    </row>
    <row r="10" spans="1:7" x14ac:dyDescent="0.25">
      <c r="A10" s="2" t="s">
        <v>129</v>
      </c>
      <c r="B10" t="s">
        <v>176</v>
      </c>
      <c r="C10" t="s">
        <v>182</v>
      </c>
    </row>
    <row r="11" spans="1:7" x14ac:dyDescent="0.25">
      <c r="A11">
        <v>1</v>
      </c>
      <c r="B11">
        <v>1</v>
      </c>
      <c r="C11">
        <v>5</v>
      </c>
      <c r="D11" t="str">
        <f>"INSERT INTO lieninstrumentmagasin (idInstrument, idMagasin, stock) VALUES("&amp;A11&amp;","&amp;B11&amp;","&amp;C11&amp;");"</f>
        <v>INSERT INTO lieninstrumentmagasin (idInstrument, idMagasin, stock) VALUES(1,1,5);</v>
      </c>
    </row>
    <row r="12" spans="1:7" x14ac:dyDescent="0.25">
      <c r="A12">
        <v>2</v>
      </c>
      <c r="B12">
        <v>1</v>
      </c>
      <c r="C12">
        <v>5</v>
      </c>
      <c r="D12" t="str">
        <f t="shared" ref="D12:D61" si="1">"INSERT INTO lieninstrumentmagasin (idInstrument, idMagasin, stock) VALUES("&amp;A12&amp;","&amp;B12&amp;","&amp;C12&amp;");"</f>
        <v>INSERT INTO lieninstrumentmagasin (idInstrument, idMagasin, stock) VALUES(2,1,5);</v>
      </c>
    </row>
    <row r="13" spans="1:7" x14ac:dyDescent="0.25">
      <c r="A13">
        <v>3</v>
      </c>
      <c r="B13">
        <v>1</v>
      </c>
      <c r="C13">
        <v>5</v>
      </c>
      <c r="D13" t="str">
        <f t="shared" si="1"/>
        <v>INSERT INTO lieninstrumentmagasin (idInstrument, idMagasin, stock) VALUES(3,1,5);</v>
      </c>
    </row>
    <row r="14" spans="1:7" x14ac:dyDescent="0.25">
      <c r="A14">
        <v>4</v>
      </c>
      <c r="B14">
        <v>1</v>
      </c>
      <c r="C14">
        <v>5</v>
      </c>
      <c r="D14" t="str">
        <f t="shared" si="1"/>
        <v>INSERT INTO lieninstrumentmagasin (idInstrument, idMagasin, stock) VALUES(4,1,5);</v>
      </c>
    </row>
    <row r="15" spans="1:7" x14ac:dyDescent="0.25">
      <c r="A15">
        <v>5</v>
      </c>
      <c r="B15">
        <v>1</v>
      </c>
      <c r="C15">
        <v>5</v>
      </c>
      <c r="D15" t="str">
        <f t="shared" si="1"/>
        <v>INSERT INTO lieninstrumentmagasin (idInstrument, idMagasin, stock) VALUES(5,1,5);</v>
      </c>
    </row>
    <row r="16" spans="1:7" x14ac:dyDescent="0.25">
      <c r="A16">
        <v>6</v>
      </c>
      <c r="B16">
        <v>1</v>
      </c>
      <c r="C16">
        <v>5</v>
      </c>
      <c r="D16" t="str">
        <f t="shared" si="1"/>
        <v>INSERT INTO lieninstrumentmagasin (idInstrument, idMagasin, stock) VALUES(6,1,5);</v>
      </c>
    </row>
    <row r="17" spans="1:4" x14ac:dyDescent="0.25">
      <c r="A17">
        <v>7</v>
      </c>
      <c r="B17">
        <v>1</v>
      </c>
      <c r="C17">
        <v>5</v>
      </c>
      <c r="D17" t="str">
        <f t="shared" si="1"/>
        <v>INSERT INTO lieninstrumentmagasin (idInstrument, idMagasin, stock) VALUES(7,1,5);</v>
      </c>
    </row>
    <row r="18" spans="1:4" x14ac:dyDescent="0.25">
      <c r="A18">
        <v>8</v>
      </c>
      <c r="B18">
        <v>1</v>
      </c>
      <c r="C18">
        <v>5</v>
      </c>
      <c r="D18" t="str">
        <f t="shared" si="1"/>
        <v>INSERT INTO lieninstrumentmagasin (idInstrument, idMagasin, stock) VALUES(8,1,5);</v>
      </c>
    </row>
    <row r="19" spans="1:4" x14ac:dyDescent="0.25">
      <c r="A19">
        <v>9</v>
      </c>
      <c r="B19">
        <v>1</v>
      </c>
      <c r="C19">
        <v>2</v>
      </c>
      <c r="D19" t="str">
        <f t="shared" si="1"/>
        <v>INSERT INTO lieninstrumentmagasin (idInstrument, idMagasin, stock) VALUES(9,1,2);</v>
      </c>
    </row>
    <row r="20" spans="1:4" x14ac:dyDescent="0.25">
      <c r="A20">
        <v>10</v>
      </c>
      <c r="B20">
        <v>1</v>
      </c>
      <c r="C20">
        <v>2</v>
      </c>
      <c r="D20" t="str">
        <f t="shared" si="1"/>
        <v>INSERT INTO lieninstrumentmagasin (idInstrument, idMagasin, stock) VALUES(10,1,2);</v>
      </c>
    </row>
    <row r="21" spans="1:4" x14ac:dyDescent="0.25">
      <c r="A21">
        <v>11</v>
      </c>
      <c r="B21">
        <v>1</v>
      </c>
      <c r="C21">
        <v>2</v>
      </c>
      <c r="D21" t="str">
        <f t="shared" si="1"/>
        <v>INSERT INTO lieninstrumentmagasin (idInstrument, idMagasin, stock) VALUES(11,1,2);</v>
      </c>
    </row>
    <row r="22" spans="1:4" x14ac:dyDescent="0.25">
      <c r="A22">
        <v>12</v>
      </c>
      <c r="B22">
        <v>1</v>
      </c>
      <c r="C22">
        <v>2</v>
      </c>
      <c r="D22" t="str">
        <f t="shared" si="1"/>
        <v>INSERT INTO lieninstrumentmagasin (idInstrument, idMagasin, stock) VALUES(12,1,2);</v>
      </c>
    </row>
    <row r="23" spans="1:4" x14ac:dyDescent="0.25">
      <c r="A23">
        <v>13</v>
      </c>
      <c r="B23">
        <v>1</v>
      </c>
      <c r="C23">
        <v>2</v>
      </c>
      <c r="D23" t="str">
        <f t="shared" si="1"/>
        <v>INSERT INTO lieninstrumentmagasin (idInstrument, idMagasin, stock) VALUES(13,1,2);</v>
      </c>
    </row>
    <row r="24" spans="1:4" x14ac:dyDescent="0.25">
      <c r="A24">
        <v>14</v>
      </c>
      <c r="B24">
        <v>1</v>
      </c>
      <c r="C24">
        <v>2</v>
      </c>
      <c r="D24" t="str">
        <f t="shared" si="1"/>
        <v>INSERT INTO lieninstrumentmagasin (idInstrument, idMagasin, stock) VALUES(14,1,2);</v>
      </c>
    </row>
    <row r="25" spans="1:4" x14ac:dyDescent="0.25">
      <c r="A25">
        <v>15</v>
      </c>
      <c r="B25">
        <v>1</v>
      </c>
      <c r="C25">
        <v>2</v>
      </c>
      <c r="D25" t="str">
        <f t="shared" si="1"/>
        <v>INSERT INTO lieninstrumentmagasin (idInstrument, idMagasin, stock) VALUES(15,1,2);</v>
      </c>
    </row>
    <row r="26" spans="1:4" x14ac:dyDescent="0.25">
      <c r="A26">
        <v>16</v>
      </c>
      <c r="B26">
        <v>1</v>
      </c>
      <c r="C26">
        <v>2</v>
      </c>
      <c r="D26" t="str">
        <f t="shared" si="1"/>
        <v>INSERT INTO lieninstrumentmagasin (idInstrument, idMagasin, stock) VALUES(16,1,2);</v>
      </c>
    </row>
    <row r="27" spans="1:4" x14ac:dyDescent="0.25">
      <c r="A27">
        <v>17</v>
      </c>
      <c r="B27">
        <v>1</v>
      </c>
      <c r="C27">
        <v>2</v>
      </c>
      <c r="D27" t="str">
        <f t="shared" si="1"/>
        <v>INSERT INTO lieninstrumentmagasin (idInstrument, idMagasin, stock) VALUES(17,1,2);</v>
      </c>
    </row>
    <row r="28" spans="1:4" x14ac:dyDescent="0.25">
      <c r="A28">
        <v>18</v>
      </c>
      <c r="B28">
        <v>1</v>
      </c>
      <c r="C28">
        <v>1</v>
      </c>
      <c r="D28" t="str">
        <f t="shared" si="1"/>
        <v>INSERT INTO lieninstrumentmagasin (idInstrument, idMagasin, stock) VALUES(18,1,1);</v>
      </c>
    </row>
    <row r="29" spans="1:4" x14ac:dyDescent="0.25">
      <c r="A29">
        <v>19</v>
      </c>
      <c r="B29">
        <v>1</v>
      </c>
      <c r="C29">
        <v>1</v>
      </c>
      <c r="D29" t="str">
        <f t="shared" si="1"/>
        <v>INSERT INTO lieninstrumentmagasin (idInstrument, idMagasin, stock) VALUES(19,1,1);</v>
      </c>
    </row>
    <row r="30" spans="1:4" x14ac:dyDescent="0.25">
      <c r="A30">
        <v>20</v>
      </c>
      <c r="B30">
        <v>1</v>
      </c>
      <c r="C30">
        <v>1</v>
      </c>
      <c r="D30" t="str">
        <f t="shared" si="1"/>
        <v>INSERT INTO lieninstrumentmagasin (idInstrument, idMagasin, stock) VALUES(20,1,1);</v>
      </c>
    </row>
    <row r="31" spans="1:4" x14ac:dyDescent="0.25">
      <c r="A31">
        <v>21</v>
      </c>
      <c r="B31">
        <v>1</v>
      </c>
      <c r="C31">
        <v>0</v>
      </c>
      <c r="D31" t="str">
        <f t="shared" si="1"/>
        <v>INSERT INTO lieninstrumentmagasin (idInstrument, idMagasin, stock) VALUES(21,1,0);</v>
      </c>
    </row>
    <row r="32" spans="1:4" x14ac:dyDescent="0.25">
      <c r="A32">
        <v>1</v>
      </c>
      <c r="B32">
        <v>2</v>
      </c>
      <c r="C32">
        <v>2</v>
      </c>
      <c r="D32" t="str">
        <f t="shared" si="1"/>
        <v>INSERT INTO lieninstrumentmagasin (idInstrument, idMagasin, stock) VALUES(1,2,2);</v>
      </c>
    </row>
    <row r="33" spans="1:4" x14ac:dyDescent="0.25">
      <c r="A33">
        <v>2</v>
      </c>
      <c r="B33">
        <v>2</v>
      </c>
      <c r="C33">
        <v>2</v>
      </c>
      <c r="D33" t="str">
        <f t="shared" si="1"/>
        <v>INSERT INTO lieninstrumentmagasin (idInstrument, idMagasin, stock) VALUES(2,2,2);</v>
      </c>
    </row>
    <row r="34" spans="1:4" x14ac:dyDescent="0.25">
      <c r="A34">
        <v>3</v>
      </c>
      <c r="B34">
        <v>2</v>
      </c>
      <c r="C34">
        <v>2</v>
      </c>
      <c r="D34" t="str">
        <f t="shared" si="1"/>
        <v>INSERT INTO lieninstrumentmagasin (idInstrument, idMagasin, stock) VALUES(3,2,2);</v>
      </c>
    </row>
    <row r="35" spans="1:4" x14ac:dyDescent="0.25">
      <c r="A35">
        <v>11</v>
      </c>
      <c r="B35">
        <v>2</v>
      </c>
      <c r="C35">
        <v>2</v>
      </c>
      <c r="D35" t="str">
        <f t="shared" si="1"/>
        <v>INSERT INTO lieninstrumentmagasin (idInstrument, idMagasin, stock) VALUES(11,2,2);</v>
      </c>
    </row>
    <row r="36" spans="1:4" x14ac:dyDescent="0.25">
      <c r="A36">
        <v>12</v>
      </c>
      <c r="B36">
        <v>2</v>
      </c>
      <c r="C36">
        <v>0</v>
      </c>
      <c r="D36" t="str">
        <f t="shared" si="1"/>
        <v>INSERT INTO lieninstrumentmagasin (idInstrument, idMagasin, stock) VALUES(12,2,0);</v>
      </c>
    </row>
    <row r="37" spans="1:4" x14ac:dyDescent="0.25">
      <c r="A37">
        <v>13</v>
      </c>
      <c r="B37">
        <v>2</v>
      </c>
      <c r="C37">
        <v>0</v>
      </c>
      <c r="D37" t="str">
        <f t="shared" si="1"/>
        <v>INSERT INTO lieninstrumentmagasin (idInstrument, idMagasin, stock) VALUES(13,2,0);</v>
      </c>
    </row>
    <row r="38" spans="1:4" x14ac:dyDescent="0.25">
      <c r="A38">
        <v>14</v>
      </c>
      <c r="B38">
        <v>2</v>
      </c>
      <c r="C38">
        <v>2</v>
      </c>
      <c r="D38" t="str">
        <f t="shared" si="1"/>
        <v>INSERT INTO lieninstrumentmagasin (idInstrument, idMagasin, stock) VALUES(14,2,2);</v>
      </c>
    </row>
    <row r="39" spans="1:4" x14ac:dyDescent="0.25">
      <c r="A39">
        <v>15</v>
      </c>
      <c r="B39">
        <v>2</v>
      </c>
      <c r="C39">
        <v>2</v>
      </c>
      <c r="D39" t="str">
        <f t="shared" si="1"/>
        <v>INSERT INTO lieninstrumentmagasin (idInstrument, idMagasin, stock) VALUES(15,2,2);</v>
      </c>
    </row>
    <row r="40" spans="1:4" x14ac:dyDescent="0.25">
      <c r="A40">
        <v>19</v>
      </c>
      <c r="B40">
        <v>2</v>
      </c>
      <c r="C40">
        <v>2</v>
      </c>
      <c r="D40" t="str">
        <f t="shared" si="1"/>
        <v>INSERT INTO lieninstrumentmagasin (idInstrument, idMagasin, stock) VALUES(19,2,2);</v>
      </c>
    </row>
    <row r="41" spans="1:4" x14ac:dyDescent="0.25">
      <c r="A41">
        <v>20</v>
      </c>
      <c r="B41">
        <v>2</v>
      </c>
      <c r="C41">
        <v>2</v>
      </c>
      <c r="D41" t="str">
        <f t="shared" si="1"/>
        <v>INSERT INTO lieninstrumentmagasin (idInstrument, idMagasin, stock) VALUES(20,2,2);</v>
      </c>
    </row>
    <row r="42" spans="1:4" x14ac:dyDescent="0.25">
      <c r="A42">
        <v>21</v>
      </c>
      <c r="B42">
        <v>2</v>
      </c>
      <c r="C42">
        <v>1</v>
      </c>
      <c r="D42" t="str">
        <f t="shared" si="1"/>
        <v>INSERT INTO lieninstrumentmagasin (idInstrument, idMagasin, stock) VALUES(21,2,1);</v>
      </c>
    </row>
    <row r="43" spans="1:4" x14ac:dyDescent="0.25">
      <c r="A43">
        <v>4</v>
      </c>
      <c r="B43">
        <v>3</v>
      </c>
      <c r="C43">
        <v>1</v>
      </c>
      <c r="D43" t="str">
        <f t="shared" si="1"/>
        <v>INSERT INTO lieninstrumentmagasin (idInstrument, idMagasin, stock) VALUES(4,3,1);</v>
      </c>
    </row>
    <row r="44" spans="1:4" x14ac:dyDescent="0.25">
      <c r="A44">
        <v>5</v>
      </c>
      <c r="B44">
        <v>3</v>
      </c>
      <c r="C44">
        <v>1</v>
      </c>
      <c r="D44" t="str">
        <f t="shared" si="1"/>
        <v>INSERT INTO lieninstrumentmagasin (idInstrument, idMagasin, stock) VALUES(5,3,1);</v>
      </c>
    </row>
    <row r="45" spans="1:4" x14ac:dyDescent="0.25">
      <c r="A45">
        <v>6</v>
      </c>
      <c r="B45">
        <v>3</v>
      </c>
      <c r="C45">
        <v>1</v>
      </c>
      <c r="D45" t="str">
        <f t="shared" si="1"/>
        <v>INSERT INTO lieninstrumentmagasin (idInstrument, idMagasin, stock) VALUES(6,3,1);</v>
      </c>
    </row>
    <row r="46" spans="1:4" x14ac:dyDescent="0.25">
      <c r="A46">
        <v>7</v>
      </c>
      <c r="B46">
        <v>3</v>
      </c>
      <c r="C46">
        <v>1</v>
      </c>
      <c r="D46" t="str">
        <f t="shared" si="1"/>
        <v>INSERT INTO lieninstrumentmagasin (idInstrument, idMagasin, stock) VALUES(7,3,1);</v>
      </c>
    </row>
    <row r="47" spans="1:4" x14ac:dyDescent="0.25">
      <c r="A47">
        <v>8</v>
      </c>
      <c r="B47">
        <v>3</v>
      </c>
      <c r="C47">
        <v>1</v>
      </c>
      <c r="D47" t="str">
        <f t="shared" si="1"/>
        <v>INSERT INTO lieninstrumentmagasin (idInstrument, idMagasin, stock) VALUES(8,3,1);</v>
      </c>
    </row>
    <row r="48" spans="1:4" x14ac:dyDescent="0.25">
      <c r="A48">
        <v>9</v>
      </c>
      <c r="B48">
        <v>3</v>
      </c>
      <c r="C48">
        <v>1</v>
      </c>
      <c r="D48" t="str">
        <f t="shared" si="1"/>
        <v>INSERT INTO lieninstrumentmagasin (idInstrument, idMagasin, stock) VALUES(9,3,1);</v>
      </c>
    </row>
    <row r="49" spans="1:4" x14ac:dyDescent="0.25">
      <c r="A49">
        <v>10</v>
      </c>
      <c r="B49">
        <v>3</v>
      </c>
      <c r="C49">
        <v>1</v>
      </c>
      <c r="D49" t="str">
        <f t="shared" si="1"/>
        <v>INSERT INTO lieninstrumentmagasin (idInstrument, idMagasin, stock) VALUES(10,3,1);</v>
      </c>
    </row>
    <row r="50" spans="1:4" x14ac:dyDescent="0.25">
      <c r="A50">
        <v>21</v>
      </c>
      <c r="B50">
        <v>4</v>
      </c>
      <c r="C50">
        <v>5</v>
      </c>
      <c r="D50" t="str">
        <f t="shared" si="1"/>
        <v>INSERT INTO lieninstrumentmagasin (idInstrument, idMagasin, stock) VALUES(21,4,5);</v>
      </c>
    </row>
    <row r="51" spans="1:4" x14ac:dyDescent="0.25">
      <c r="A51">
        <v>1</v>
      </c>
      <c r="B51">
        <v>5</v>
      </c>
      <c r="C51">
        <v>2</v>
      </c>
      <c r="D51" t="str">
        <f t="shared" si="1"/>
        <v>INSERT INTO lieninstrumentmagasin (idInstrument, idMagasin, stock) VALUES(1,5,2);</v>
      </c>
    </row>
    <row r="52" spans="1:4" x14ac:dyDescent="0.25">
      <c r="A52">
        <v>2</v>
      </c>
      <c r="B52">
        <v>5</v>
      </c>
      <c r="C52">
        <v>2</v>
      </c>
      <c r="D52" t="str">
        <f t="shared" si="1"/>
        <v>INSERT INTO lieninstrumentmagasin (idInstrument, idMagasin, stock) VALUES(2,5,2);</v>
      </c>
    </row>
    <row r="53" spans="1:4" x14ac:dyDescent="0.25">
      <c r="A53">
        <v>6</v>
      </c>
      <c r="B53">
        <v>5</v>
      </c>
      <c r="C53">
        <v>2</v>
      </c>
      <c r="D53" t="str">
        <f t="shared" si="1"/>
        <v>INSERT INTO lieninstrumentmagasin (idInstrument, idMagasin, stock) VALUES(6,5,2);</v>
      </c>
    </row>
    <row r="54" spans="1:4" x14ac:dyDescent="0.25">
      <c r="A54">
        <v>7</v>
      </c>
      <c r="B54">
        <v>5</v>
      </c>
      <c r="C54">
        <v>2</v>
      </c>
      <c r="D54" t="str">
        <f t="shared" si="1"/>
        <v>INSERT INTO lieninstrumentmagasin (idInstrument, idMagasin, stock) VALUES(7,5,2);</v>
      </c>
    </row>
    <row r="55" spans="1:4" x14ac:dyDescent="0.25">
      <c r="A55">
        <v>8</v>
      </c>
      <c r="B55">
        <v>5</v>
      </c>
      <c r="C55">
        <v>1</v>
      </c>
      <c r="D55" t="str">
        <f t="shared" si="1"/>
        <v>INSERT INTO lieninstrumentmagasin (idInstrument, idMagasin, stock) VALUES(8,5,1);</v>
      </c>
    </row>
    <row r="56" spans="1:4" x14ac:dyDescent="0.25">
      <c r="A56">
        <v>9</v>
      </c>
      <c r="B56">
        <v>5</v>
      </c>
      <c r="C56">
        <v>2</v>
      </c>
      <c r="D56" t="str">
        <f t="shared" si="1"/>
        <v>INSERT INTO lieninstrumentmagasin (idInstrument, idMagasin, stock) VALUES(9,5,2);</v>
      </c>
    </row>
    <row r="57" spans="1:4" x14ac:dyDescent="0.25">
      <c r="A57">
        <v>10</v>
      </c>
      <c r="B57">
        <v>5</v>
      </c>
      <c r="C57">
        <v>2</v>
      </c>
      <c r="D57" t="str">
        <f t="shared" si="1"/>
        <v>INSERT INTO lieninstrumentmagasin (idInstrument, idMagasin, stock) VALUES(10,5,2);</v>
      </c>
    </row>
    <row r="58" spans="1:4" x14ac:dyDescent="0.25">
      <c r="A58">
        <v>11</v>
      </c>
      <c r="B58">
        <v>5</v>
      </c>
      <c r="C58">
        <v>5</v>
      </c>
      <c r="D58" t="str">
        <f t="shared" si="1"/>
        <v>INSERT INTO lieninstrumentmagasin (idInstrument, idMagasin, stock) VALUES(11,5,5);</v>
      </c>
    </row>
    <row r="59" spans="1:4" x14ac:dyDescent="0.25">
      <c r="A59">
        <v>12</v>
      </c>
      <c r="B59">
        <v>5</v>
      </c>
      <c r="C59">
        <v>2</v>
      </c>
      <c r="D59" t="str">
        <f t="shared" si="1"/>
        <v>INSERT INTO lieninstrumentmagasin (idInstrument, idMagasin, stock) VALUES(12,5,2);</v>
      </c>
    </row>
    <row r="60" spans="1:4" x14ac:dyDescent="0.25">
      <c r="A60">
        <v>18</v>
      </c>
      <c r="B60">
        <v>5</v>
      </c>
      <c r="C60">
        <v>2</v>
      </c>
      <c r="D60" t="str">
        <f t="shared" si="1"/>
        <v>INSERT INTO lieninstrumentmagasin (idInstrument, idMagasin, stock) VALUES(18,5,2);</v>
      </c>
    </row>
    <row r="61" spans="1:4" x14ac:dyDescent="0.25">
      <c r="A61">
        <v>19</v>
      </c>
      <c r="B61">
        <v>5</v>
      </c>
      <c r="C61">
        <v>2</v>
      </c>
      <c r="D61" t="str">
        <f t="shared" si="1"/>
        <v>INSERT INTO lieninstrumentmagasin (idInstrument, idMagasin, stock) VALUES(19,5,2);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9AEF-4332-429C-AA9D-9774246290FC}">
  <dimension ref="A1:F53"/>
  <sheetViews>
    <sheetView workbookViewId="0">
      <selection activeCell="A43" sqref="A43:XFD43"/>
    </sheetView>
  </sheetViews>
  <sheetFormatPr baseColWidth="10" defaultRowHeight="15" x14ac:dyDescent="0.25"/>
  <cols>
    <col min="1" max="1" width="18.140625" customWidth="1"/>
    <col min="2" max="2" width="83.5703125" bestFit="1" customWidth="1"/>
    <col min="3" max="3" width="16.85546875" customWidth="1"/>
    <col min="4" max="4" width="12.5703125" bestFit="1" customWidth="1"/>
    <col min="5" max="5" width="49" customWidth="1"/>
  </cols>
  <sheetData>
    <row r="1" spans="1:3" x14ac:dyDescent="0.25">
      <c r="A1" t="s">
        <v>141</v>
      </c>
      <c r="B1" t="s">
        <v>5</v>
      </c>
    </row>
    <row r="2" spans="1:3" x14ac:dyDescent="0.25">
      <c r="A2">
        <v>1</v>
      </c>
      <c r="B2" t="s">
        <v>32</v>
      </c>
      <c r="C2">
        <f>A2</f>
        <v>1</v>
      </c>
    </row>
    <row r="3" spans="1:3" x14ac:dyDescent="0.25">
      <c r="A3">
        <v>2</v>
      </c>
      <c r="B3" t="s">
        <v>53</v>
      </c>
      <c r="C3">
        <f t="shared" ref="C3:C18" si="0">A3</f>
        <v>2</v>
      </c>
    </row>
    <row r="4" spans="1:3" x14ac:dyDescent="0.25">
      <c r="A4">
        <v>3</v>
      </c>
      <c r="B4" t="s">
        <v>76</v>
      </c>
      <c r="C4">
        <f t="shared" si="0"/>
        <v>3</v>
      </c>
    </row>
    <row r="5" spans="1:3" x14ac:dyDescent="0.25">
      <c r="A5">
        <v>4</v>
      </c>
      <c r="B5" t="s">
        <v>130</v>
      </c>
      <c r="C5">
        <f t="shared" si="0"/>
        <v>4</v>
      </c>
    </row>
    <row r="6" spans="1:3" x14ac:dyDescent="0.25">
      <c r="A6">
        <v>5</v>
      </c>
      <c r="B6" t="s">
        <v>56</v>
      </c>
      <c r="C6">
        <f t="shared" si="0"/>
        <v>5</v>
      </c>
    </row>
    <row r="7" spans="1:3" x14ac:dyDescent="0.25">
      <c r="A7">
        <v>6</v>
      </c>
      <c r="B7" t="s">
        <v>19</v>
      </c>
      <c r="C7">
        <f t="shared" si="0"/>
        <v>6</v>
      </c>
    </row>
    <row r="8" spans="1:3" x14ac:dyDescent="0.25">
      <c r="A8">
        <v>7</v>
      </c>
      <c r="B8" t="s">
        <v>131</v>
      </c>
      <c r="C8">
        <f t="shared" si="0"/>
        <v>7</v>
      </c>
    </row>
    <row r="9" spans="1:3" x14ac:dyDescent="0.25">
      <c r="A9">
        <v>8</v>
      </c>
      <c r="B9" t="s">
        <v>135</v>
      </c>
      <c r="C9">
        <f t="shared" si="0"/>
        <v>8</v>
      </c>
    </row>
    <row r="10" spans="1:3" x14ac:dyDescent="0.25">
      <c r="A10">
        <v>9</v>
      </c>
      <c r="B10" t="s">
        <v>25</v>
      </c>
      <c r="C10">
        <f t="shared" si="0"/>
        <v>9</v>
      </c>
    </row>
    <row r="11" spans="1:3" x14ac:dyDescent="0.25">
      <c r="A11">
        <v>10</v>
      </c>
      <c r="B11" t="s">
        <v>136</v>
      </c>
      <c r="C11">
        <f t="shared" si="0"/>
        <v>10</v>
      </c>
    </row>
    <row r="12" spans="1:3" x14ac:dyDescent="0.25">
      <c r="A12">
        <v>11</v>
      </c>
      <c r="B12" t="s">
        <v>137</v>
      </c>
      <c r="C12">
        <f t="shared" si="0"/>
        <v>11</v>
      </c>
    </row>
    <row r="13" spans="1:3" x14ac:dyDescent="0.25">
      <c r="A13">
        <v>12</v>
      </c>
      <c r="B13" t="s">
        <v>54</v>
      </c>
      <c r="C13">
        <f t="shared" si="0"/>
        <v>12</v>
      </c>
    </row>
    <row r="14" spans="1:3" x14ac:dyDescent="0.25">
      <c r="A14">
        <v>13</v>
      </c>
      <c r="B14" t="s">
        <v>134</v>
      </c>
      <c r="C14">
        <f t="shared" si="0"/>
        <v>13</v>
      </c>
    </row>
    <row r="15" spans="1:3" x14ac:dyDescent="0.25">
      <c r="A15">
        <v>14</v>
      </c>
      <c r="B15" t="s">
        <v>132</v>
      </c>
      <c r="C15">
        <f t="shared" si="0"/>
        <v>14</v>
      </c>
    </row>
    <row r="16" spans="1:3" x14ac:dyDescent="0.25">
      <c r="A16">
        <v>15</v>
      </c>
      <c r="B16" t="s">
        <v>39</v>
      </c>
      <c r="C16">
        <f t="shared" si="0"/>
        <v>15</v>
      </c>
    </row>
    <row r="17" spans="1:6" x14ac:dyDescent="0.25">
      <c r="A17">
        <v>16</v>
      </c>
      <c r="B17" t="s">
        <v>110</v>
      </c>
      <c r="C17">
        <f t="shared" si="0"/>
        <v>16</v>
      </c>
    </row>
    <row r="18" spans="1:6" x14ac:dyDescent="0.25">
      <c r="A18">
        <v>17</v>
      </c>
      <c r="B18" t="s">
        <v>133</v>
      </c>
      <c r="C18">
        <f t="shared" si="0"/>
        <v>17</v>
      </c>
    </row>
    <row r="21" spans="1:6" x14ac:dyDescent="0.25">
      <c r="A21" s="2" t="s">
        <v>0</v>
      </c>
      <c r="B21" s="2" t="s">
        <v>5</v>
      </c>
      <c r="C21" s="5" t="s">
        <v>142</v>
      </c>
      <c r="D21" t="s">
        <v>141</v>
      </c>
      <c r="E21" t="s">
        <v>175</v>
      </c>
    </row>
    <row r="22" spans="1:6" x14ac:dyDescent="0.25">
      <c r="A22" t="s">
        <v>58</v>
      </c>
      <c r="B22" t="s">
        <v>32</v>
      </c>
      <c r="C22">
        <f>VLOOKUP(A22,'Table instru'!$A$26:$B$46,2)</f>
        <v>9</v>
      </c>
      <c r="D22">
        <f>VLOOKUP(B22,$B$2:$C$18,2)</f>
        <v>1</v>
      </c>
      <c r="E22" t="s">
        <v>147</v>
      </c>
      <c r="F22" t="str">
        <f>"INSERT INTO test.liencouleurinstrument (idCouleur, idInstrument, nomImageInstrument) VALUES("&amp;D22&amp;","&amp;C22&amp;",'"&amp;E22&amp;"');"</f>
        <v>INSERT INTO test.liencouleurinstrument (idCouleur, idInstrument, nomImageInstrument) VALUES(1,9,'SKU1450AuroraBurst');</v>
      </c>
    </row>
    <row r="23" spans="1:6" x14ac:dyDescent="0.25">
      <c r="A23" t="s">
        <v>61</v>
      </c>
      <c r="B23" t="s">
        <v>32</v>
      </c>
      <c r="C23">
        <f>VLOOKUP(A23,'Table instru'!$A$26:$B$46,2)</f>
        <v>10</v>
      </c>
      <c r="D23">
        <f t="shared" ref="D23:D53" si="1">VLOOKUP(B23,$B$2:$C$18,2)</f>
        <v>1</v>
      </c>
      <c r="E23" t="s">
        <v>148</v>
      </c>
      <c r="F23" t="str">
        <f t="shared" ref="F23:F53" si="2">"INSERT INTO test.liencouleurinstrument (idCouleur, idInstrument, nomImageInstrument) VALUES("&amp;D23&amp;","&amp;C23&amp;",'"&amp;E23&amp;"');"</f>
        <v>INSERT INTO test.liencouleurinstrument (idCouleur, idInstrument, nomImageInstrument) VALUES(1,10,'SKU1452AuroraBurst');</v>
      </c>
    </row>
    <row r="24" spans="1:6" x14ac:dyDescent="0.25">
      <c r="A24" t="s">
        <v>63</v>
      </c>
      <c r="B24" t="s">
        <v>32</v>
      </c>
      <c r="C24">
        <f>VLOOKUP(A24,'Table instru'!$A$26:$B$46,2)</f>
        <v>11</v>
      </c>
      <c r="D24">
        <f t="shared" si="1"/>
        <v>1</v>
      </c>
      <c r="E24" t="s">
        <v>149</v>
      </c>
      <c r="F24" t="str">
        <f t="shared" si="2"/>
        <v>INSERT INTO test.liencouleurinstrument (idCouleur, idInstrument, nomImageInstrument) VALUES(1,11,'SKU1454AuroraBurst');</v>
      </c>
    </row>
    <row r="25" spans="1:6" x14ac:dyDescent="0.25">
      <c r="A25" t="s">
        <v>31</v>
      </c>
      <c r="B25" t="s">
        <v>32</v>
      </c>
      <c r="C25">
        <f>VLOOKUP(A25,'Table instru'!$A$26:$B$46,2)</f>
        <v>8</v>
      </c>
      <c r="D25">
        <f t="shared" si="1"/>
        <v>1</v>
      </c>
      <c r="E25" t="s">
        <v>150</v>
      </c>
      <c r="F25" t="str">
        <f t="shared" si="2"/>
        <v>INSERT INTO test.liencouleurinstrument (idCouleur, idInstrument, nomImageInstrument) VALUES(1,8,'SKU1455AuroraBurst');</v>
      </c>
    </row>
    <row r="26" spans="1:6" x14ac:dyDescent="0.25">
      <c r="A26" t="s">
        <v>47</v>
      </c>
      <c r="B26" t="s">
        <v>56</v>
      </c>
      <c r="C26">
        <f>VLOOKUP(A26,'Table instru'!$A$26:$B$46,2)</f>
        <v>3</v>
      </c>
      <c r="D26">
        <f t="shared" si="1"/>
        <v>5</v>
      </c>
      <c r="E26" t="s">
        <v>151</v>
      </c>
      <c r="F26" t="str">
        <f t="shared" si="2"/>
        <v>INSERT INTO test.liencouleurinstrument (idCouleur, idInstrument, nomImageInstrument) VALUES(5,3,'SKU282GlossBlack');</v>
      </c>
    </row>
    <row r="27" spans="1:6" x14ac:dyDescent="0.25">
      <c r="A27" t="s">
        <v>40</v>
      </c>
      <c r="B27" t="s">
        <v>39</v>
      </c>
      <c r="C27">
        <f>VLOOKUP(A27,'Table instru'!$A$26:$B$46,2)</f>
        <v>7</v>
      </c>
      <c r="D27">
        <f t="shared" si="1"/>
        <v>15</v>
      </c>
      <c r="E27" t="s">
        <v>152</v>
      </c>
      <c r="F27" t="str">
        <f t="shared" si="2"/>
        <v>INSERT INTO test.liencouleurinstrument (idCouleur, idInstrument, nomImageInstrument) VALUES(15,7,'SKU3701TransBlackBurstSatin');</v>
      </c>
    </row>
    <row r="28" spans="1:6" x14ac:dyDescent="0.25">
      <c r="A28" t="s">
        <v>49</v>
      </c>
      <c r="B28" t="s">
        <v>110</v>
      </c>
      <c r="C28">
        <f>VLOOKUP(A28,'Table instru'!$A$26:$B$46,2)</f>
        <v>6</v>
      </c>
      <c r="D28">
        <f t="shared" si="1"/>
        <v>16</v>
      </c>
      <c r="E28" t="s">
        <v>153</v>
      </c>
      <c r="F28" t="str">
        <f t="shared" si="2"/>
        <v>INSERT INTO test.liencouleurinstrument (idCouleur, idInstrument, nomImageInstrument) VALUES(16,6,'SKU3710VampyreRedBurstSatin');</v>
      </c>
    </row>
    <row r="29" spans="1:6" x14ac:dyDescent="0.25">
      <c r="A29" t="s">
        <v>17</v>
      </c>
      <c r="B29" t="s">
        <v>19</v>
      </c>
      <c r="C29">
        <f>VLOOKUP(A29,'Table instru'!$A$26:$B$46,2)</f>
        <v>1</v>
      </c>
      <c r="D29">
        <f t="shared" si="1"/>
        <v>6</v>
      </c>
      <c r="E29" t="s">
        <v>154</v>
      </c>
      <c r="F29" t="str">
        <f t="shared" si="2"/>
        <v>INSERT INTO test.liencouleurinstrument (idCouleur, idInstrument, nomImageInstrument) VALUES(6,1,'SKU3715NaturalSatin');</v>
      </c>
    </row>
    <row r="30" spans="1:6" x14ac:dyDescent="0.25">
      <c r="A30" t="s">
        <v>48</v>
      </c>
      <c r="B30" t="s">
        <v>53</v>
      </c>
      <c r="C30">
        <f>VLOOKUP(A30,'Table instru'!$A$26:$B$46,2)</f>
        <v>5</v>
      </c>
      <c r="D30">
        <f t="shared" si="1"/>
        <v>2</v>
      </c>
      <c r="E30" t="s">
        <v>155</v>
      </c>
      <c r="F30" t="str">
        <f t="shared" si="2"/>
        <v>INSERT INTO test.liencouleurinstrument (idCouleur, idInstrument, nomImageInstrument) VALUES(2,5,'SKU3717CarbonGrey');</v>
      </c>
    </row>
    <row r="31" spans="1:6" x14ac:dyDescent="0.25">
      <c r="A31" t="s">
        <v>67</v>
      </c>
      <c r="B31" t="s">
        <v>25</v>
      </c>
      <c r="C31">
        <f>VLOOKUP(A31,'Table instru'!$A$26:$B$46,2)</f>
        <v>12</v>
      </c>
      <c r="D31">
        <f t="shared" si="1"/>
        <v>9</v>
      </c>
      <c r="E31" t="s">
        <v>156</v>
      </c>
      <c r="F31" t="str">
        <f t="shared" si="2"/>
        <v>INSERT INTO test.liencouleurinstrument (idCouleur, idInstrument, nomImageInstrument) VALUES(9,12,'SKU428SatinBlack');</v>
      </c>
    </row>
    <row r="32" spans="1:6" x14ac:dyDescent="0.25">
      <c r="A32" t="s">
        <v>67</v>
      </c>
      <c r="B32" t="s">
        <v>134</v>
      </c>
      <c r="C32">
        <f>VLOOKUP(A32,'Table instru'!$A$26:$B$46,2)</f>
        <v>12</v>
      </c>
      <c r="D32">
        <f t="shared" si="1"/>
        <v>13</v>
      </c>
      <c r="E32" t="s">
        <v>157</v>
      </c>
      <c r="F32" t="str">
        <f t="shared" si="2"/>
        <v>INSERT INTO test.liencouleurinstrument (idCouleur, idInstrument, nomImageInstrument) VALUES(13,12,'SKU428SatinWhite');</v>
      </c>
    </row>
    <row r="33" spans="1:6" x14ac:dyDescent="0.25">
      <c r="A33" t="s">
        <v>67</v>
      </c>
      <c r="B33" t="s">
        <v>135</v>
      </c>
      <c r="C33">
        <f>VLOOKUP(A33,'Table instru'!$A$26:$B$46,2)</f>
        <v>12</v>
      </c>
      <c r="D33">
        <f t="shared" si="1"/>
        <v>8</v>
      </c>
      <c r="E33" t="s">
        <v>158</v>
      </c>
      <c r="F33" t="str">
        <f t="shared" si="2"/>
        <v>INSERT INTO test.liencouleurinstrument (idCouleur, idInstrument, nomImageInstrument) VALUES(8,12,'SKU428SatinAqua');</v>
      </c>
    </row>
    <row r="34" spans="1:6" x14ac:dyDescent="0.25">
      <c r="A34" t="s">
        <v>67</v>
      </c>
      <c r="B34" t="s">
        <v>136</v>
      </c>
      <c r="C34">
        <f>VLOOKUP(A34,'Table instru'!$A$26:$B$46,2)</f>
        <v>12</v>
      </c>
      <c r="D34">
        <f t="shared" si="1"/>
        <v>10</v>
      </c>
      <c r="E34" t="s">
        <v>159</v>
      </c>
      <c r="F34" t="str">
        <f t="shared" si="2"/>
        <v>INSERT INTO test.liencouleurinstrument (idCouleur, idInstrument, nomImageInstrument) VALUES(10,12,'SKU428SatinMetallicLightBlue');</v>
      </c>
    </row>
    <row r="35" spans="1:6" x14ac:dyDescent="0.25">
      <c r="A35" t="s">
        <v>67</v>
      </c>
      <c r="B35" t="s">
        <v>137</v>
      </c>
      <c r="C35">
        <f>VLOOKUP(A35,'Table instru'!$A$26:$B$46,2)</f>
        <v>12</v>
      </c>
      <c r="D35">
        <f t="shared" si="1"/>
        <v>11</v>
      </c>
      <c r="E35" t="s">
        <v>160</v>
      </c>
      <c r="F35" t="str">
        <f t="shared" si="2"/>
        <v>INSERT INTO test.liencouleurinstrument (idCouleur, idInstrument, nomImageInstrument) VALUES(11,12,'SKU428SatinPurple');</v>
      </c>
    </row>
    <row r="36" spans="1:6" x14ac:dyDescent="0.25">
      <c r="A36" t="s">
        <v>68</v>
      </c>
      <c r="B36" t="s">
        <v>25</v>
      </c>
      <c r="C36">
        <f>VLOOKUP(A36,'Table instru'!$A$26:$B$46,2)</f>
        <v>14</v>
      </c>
      <c r="D36">
        <f t="shared" si="1"/>
        <v>9</v>
      </c>
      <c r="E36" t="s">
        <v>161</v>
      </c>
      <c r="F36" t="str">
        <f t="shared" si="2"/>
        <v>INSERT INTO test.liencouleurinstrument (idCouleur, idInstrument, nomImageInstrument) VALUES(9,14,'SKU433SatinBlack');</v>
      </c>
    </row>
    <row r="37" spans="1:6" x14ac:dyDescent="0.25">
      <c r="A37" t="s">
        <v>23</v>
      </c>
      <c r="B37" t="s">
        <v>25</v>
      </c>
      <c r="C37">
        <f>VLOOKUP(A37,'Table instru'!$A$26:$B$46,2)</f>
        <v>13</v>
      </c>
      <c r="D37">
        <f t="shared" si="1"/>
        <v>9</v>
      </c>
      <c r="E37" t="s">
        <v>162</v>
      </c>
      <c r="F37" t="str">
        <f t="shared" si="2"/>
        <v>INSERT INTO test.liencouleurinstrument (idCouleur, idInstrument, nomImageInstrument) VALUES(9,13,'SKU434SatinBlack');</v>
      </c>
    </row>
    <row r="38" spans="1:6" x14ac:dyDescent="0.25">
      <c r="A38" t="s">
        <v>23</v>
      </c>
      <c r="B38" t="s">
        <v>134</v>
      </c>
      <c r="C38">
        <f>VLOOKUP(A38,'Table instru'!$A$26:$B$46,2)</f>
        <v>13</v>
      </c>
      <c r="D38">
        <f t="shared" si="1"/>
        <v>13</v>
      </c>
      <c r="E38" t="s">
        <v>163</v>
      </c>
      <c r="F38" t="str">
        <f t="shared" si="2"/>
        <v>INSERT INTO test.liencouleurinstrument (idCouleur, idInstrument, nomImageInstrument) VALUES(13,13,'SKU434SatinWhite');</v>
      </c>
    </row>
    <row r="39" spans="1:6" x14ac:dyDescent="0.25">
      <c r="A39" t="s">
        <v>69</v>
      </c>
      <c r="B39" t="s">
        <v>25</v>
      </c>
      <c r="C39">
        <f>VLOOKUP(A39,'Table instru'!$A$26:$B$46,2)</f>
        <v>15</v>
      </c>
      <c r="D39">
        <f t="shared" si="1"/>
        <v>9</v>
      </c>
      <c r="E39" t="s">
        <v>164</v>
      </c>
      <c r="F39" t="str">
        <f t="shared" si="2"/>
        <v>INSERT INTO test.liencouleurinstrument (idCouleur, idInstrument, nomImageInstrument) VALUES(9,15,'SKU436SatinBlack');</v>
      </c>
    </row>
    <row r="40" spans="1:6" x14ac:dyDescent="0.25">
      <c r="A40" t="s">
        <v>37</v>
      </c>
      <c r="B40" t="s">
        <v>25</v>
      </c>
      <c r="C40">
        <f>VLOOKUP(A40,'Table instru'!$A$26:$B$46,2)</f>
        <v>19</v>
      </c>
      <c r="D40">
        <f t="shared" si="1"/>
        <v>9</v>
      </c>
      <c r="E40" t="s">
        <v>165</v>
      </c>
      <c r="F40" t="str">
        <f t="shared" si="2"/>
        <v>INSERT INTO test.liencouleurinstrument (idCouleur, idInstrument, nomImageInstrument) VALUES(9,19,'SKU439SatinBlack');</v>
      </c>
    </row>
    <row r="41" spans="1:6" x14ac:dyDescent="0.25">
      <c r="A41" t="s">
        <v>139</v>
      </c>
      <c r="B41" t="s">
        <v>25</v>
      </c>
      <c r="C41">
        <f>VLOOKUP(A41,'Table instru'!$A$26:$B$46,2)</f>
        <v>20</v>
      </c>
      <c r="D41">
        <f t="shared" si="1"/>
        <v>9</v>
      </c>
      <c r="E41" t="s">
        <v>166</v>
      </c>
      <c r="F41" t="str">
        <f t="shared" si="2"/>
        <v>INSERT INTO test.liencouleurinstrument (idCouleur, idInstrument, nomImageInstrument) VALUES(9,20,'SKU440SatinBlack');</v>
      </c>
    </row>
    <row r="42" spans="1:6" x14ac:dyDescent="0.25">
      <c r="A42" t="s">
        <v>139</v>
      </c>
      <c r="B42" t="s">
        <v>134</v>
      </c>
      <c r="C42">
        <f>VLOOKUP(A42,'Table instru'!$A$26:$B$46,2)</f>
        <v>20</v>
      </c>
      <c r="D42">
        <f t="shared" si="1"/>
        <v>13</v>
      </c>
      <c r="E42" t="s">
        <v>167</v>
      </c>
      <c r="F42" t="str">
        <f t="shared" si="2"/>
        <v>INSERT INTO test.liencouleurinstrument (idCouleur, idInstrument, nomImageInstrument) VALUES(13,20,'SKU440SatinWhite');</v>
      </c>
    </row>
    <row r="43" spans="1:6" x14ac:dyDescent="0.25">
      <c r="A43" t="s">
        <v>140</v>
      </c>
      <c r="B43" t="s">
        <v>25</v>
      </c>
      <c r="C43">
        <f>VLOOKUP(A43,'Table instru'!$A$26:$B$46,2)</f>
        <v>21</v>
      </c>
      <c r="D43">
        <f t="shared" si="1"/>
        <v>9</v>
      </c>
      <c r="E43" t="s">
        <v>168</v>
      </c>
      <c r="F43" t="str">
        <f t="shared" si="2"/>
        <v>INSERT INTO test.liencouleurinstrument (idCouleur, idInstrument, nomImageInstrument) VALUES(9,21,'SKU442SatinBlack');</v>
      </c>
    </row>
    <row r="44" spans="1:6" x14ac:dyDescent="0.25">
      <c r="A44" t="s">
        <v>74</v>
      </c>
      <c r="B44" t="s">
        <v>76</v>
      </c>
      <c r="C44">
        <f>VLOOKUP(A44,'Table instru'!$A$26:$B$46,2)</f>
        <v>16</v>
      </c>
      <c r="D44">
        <f t="shared" si="1"/>
        <v>3</v>
      </c>
      <c r="E44" t="s">
        <v>169</v>
      </c>
      <c r="F44" t="str">
        <f t="shared" si="2"/>
        <v>INSERT INTO test.liencouleurinstrument (idCouleur, idInstrument, nomImageInstrument) VALUES(3,16,'SKU446CharcoalBurst');</v>
      </c>
    </row>
    <row r="45" spans="1:6" x14ac:dyDescent="0.25">
      <c r="A45" t="s">
        <v>74</v>
      </c>
      <c r="B45" t="s">
        <v>130</v>
      </c>
      <c r="C45">
        <f>VLOOKUP(A45,'Table instru'!$A$26:$B$46,2)</f>
        <v>16</v>
      </c>
      <c r="D45">
        <f t="shared" si="1"/>
        <v>4</v>
      </c>
      <c r="E45" t="s">
        <v>170</v>
      </c>
      <c r="F45" t="str">
        <f t="shared" si="2"/>
        <v>INSERT INTO test.liencouleurinstrument (idCouleur, idInstrument, nomImageInstrument) VALUES(4,16,'SKU446ElectricMagenta');</v>
      </c>
    </row>
    <row r="46" spans="1:6" x14ac:dyDescent="0.25">
      <c r="A46" t="s">
        <v>74</v>
      </c>
      <c r="B46" t="s">
        <v>131</v>
      </c>
      <c r="C46">
        <f>VLOOKUP(A46,'Table instru'!$A$26:$B$46,2)</f>
        <v>16</v>
      </c>
      <c r="D46">
        <f t="shared" si="1"/>
        <v>7</v>
      </c>
      <c r="E46" t="s">
        <v>171</v>
      </c>
      <c r="F46" t="str">
        <f t="shared" si="2"/>
        <v>INSERT INTO test.liencouleurinstrument (idCouleur, idInstrument, nomImageInstrument) VALUES(7,16,'SKU446OceanBlueBurst');</v>
      </c>
    </row>
    <row r="47" spans="1:6" x14ac:dyDescent="0.25">
      <c r="A47" t="s">
        <v>74</v>
      </c>
      <c r="B47" t="s">
        <v>132</v>
      </c>
      <c r="C47">
        <f>VLOOKUP(A47,'Table instru'!$A$26:$B$46,2)</f>
        <v>16</v>
      </c>
      <c r="D47">
        <f t="shared" si="1"/>
        <v>14</v>
      </c>
      <c r="E47" t="s">
        <v>172</v>
      </c>
      <c r="F47" t="str">
        <f t="shared" si="2"/>
        <v>INSERT INTO test.liencouleurinstrument (idCouleur, idInstrument, nomImageInstrument) VALUES(14,16,'SKU446See-ThruCherryBurst');</v>
      </c>
    </row>
    <row r="48" spans="1:6" x14ac:dyDescent="0.25">
      <c r="A48" t="s">
        <v>74</v>
      </c>
      <c r="B48" t="s">
        <v>133</v>
      </c>
      <c r="C48">
        <f>VLOOKUP(A48,'Table instru'!$A$26:$B$46,2)</f>
        <v>16</v>
      </c>
      <c r="D48">
        <f t="shared" si="1"/>
        <v>17</v>
      </c>
      <c r="E48" t="s">
        <v>173</v>
      </c>
      <c r="F48" t="str">
        <f t="shared" si="2"/>
        <v>INSERT INTO test.liencouleurinstrument (idCouleur, idInstrument, nomImageInstrument) VALUES(17,16,'SKU446VintageSunburst');</v>
      </c>
    </row>
    <row r="49" spans="1:6" x14ac:dyDescent="0.25">
      <c r="A49" t="s">
        <v>75</v>
      </c>
      <c r="B49" t="s">
        <v>76</v>
      </c>
      <c r="C49">
        <f>VLOOKUP(A49,'Table instru'!$A$26:$B$46,2)</f>
        <v>17</v>
      </c>
      <c r="D49">
        <f t="shared" si="1"/>
        <v>3</v>
      </c>
      <c r="E49" t="s">
        <v>174</v>
      </c>
      <c r="F49" t="str">
        <f t="shared" si="2"/>
        <v>INSERT INTO test.liencouleurinstrument (idCouleur, idInstrument, nomImageInstrument) VALUES(3,17,'SKU448CharcoalBurst');</v>
      </c>
    </row>
    <row r="50" spans="1:6" x14ac:dyDescent="0.25">
      <c r="A50" t="s">
        <v>78</v>
      </c>
      <c r="B50" t="s">
        <v>25</v>
      </c>
      <c r="C50">
        <f>VLOOKUP(A50,'Table instru'!$A$26:$B$46,2)</f>
        <v>18</v>
      </c>
      <c r="D50">
        <f t="shared" si="1"/>
        <v>9</v>
      </c>
      <c r="E50" t="s">
        <v>143</v>
      </c>
      <c r="F50" t="str">
        <f t="shared" si="2"/>
        <v>INSERT INTO test.liencouleurinstrument (idCouleur, idInstrument, nomImageInstrument) VALUES(9,18,'SKUC-7DeluxeSatinBlack');</v>
      </c>
    </row>
    <row r="51" spans="1:6" x14ac:dyDescent="0.25">
      <c r="A51" t="s">
        <v>78</v>
      </c>
      <c r="B51" t="s">
        <v>134</v>
      </c>
      <c r="C51">
        <f>VLOOKUP(A51,'Table instru'!$A$26:$B$46,2)</f>
        <v>18</v>
      </c>
      <c r="D51">
        <f t="shared" si="1"/>
        <v>13</v>
      </c>
      <c r="E51" t="s">
        <v>144</v>
      </c>
      <c r="F51" t="str">
        <f t="shared" si="2"/>
        <v>INSERT INTO test.liencouleurinstrument (idCouleur, idInstrument, nomImageInstrument) VALUES(13,18,'SKUC-7DeluxeSatinWhite');</v>
      </c>
    </row>
    <row r="52" spans="1:6" x14ac:dyDescent="0.25">
      <c r="A52" t="s">
        <v>51</v>
      </c>
      <c r="B52" t="s">
        <v>54</v>
      </c>
      <c r="C52">
        <f>VLOOKUP(A52,'Table instru'!$A$26:$B$46,2)</f>
        <v>2</v>
      </c>
      <c r="D52">
        <f t="shared" si="1"/>
        <v>12</v>
      </c>
      <c r="E52" t="s">
        <v>145</v>
      </c>
      <c r="F52" t="str">
        <f t="shared" si="2"/>
        <v>INSERT INTO test.liencouleurinstrument (idCouleur, idInstrument, nomImageInstrument) VALUES(12,2,'SKUOrleansStage-7AcousticSatinSeeThruBlack');</v>
      </c>
    </row>
    <row r="53" spans="1:6" x14ac:dyDescent="0.25">
      <c r="A53" t="s">
        <v>50</v>
      </c>
      <c r="B53" t="s">
        <v>19</v>
      </c>
      <c r="C53">
        <f>VLOOKUP(A53,'Table instru'!$A$26:$B$46,2)</f>
        <v>4</v>
      </c>
      <c r="D53">
        <f t="shared" si="1"/>
        <v>6</v>
      </c>
      <c r="E53" t="s">
        <v>146</v>
      </c>
      <c r="F53" t="str">
        <f t="shared" si="2"/>
        <v>INSERT INTO test.liencouleurinstrument (idCouleur, idInstrument, nomImageInstrument) VALUES(6,4,'SKUOrleansStudioAcousticNaturalSatin');</v>
      </c>
    </row>
  </sheetData>
  <sortState xmlns:xlrd2="http://schemas.microsoft.com/office/spreadsheetml/2017/richdata2" ref="A22:B53">
    <sortCondition ref="A22:A53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BFA9-CBB4-48C6-9465-CC3F5ECBFF21}">
  <dimension ref="A1:E38"/>
  <sheetViews>
    <sheetView topLeftCell="A6" workbookViewId="0">
      <selection activeCell="G37" sqref="G37"/>
    </sheetView>
  </sheetViews>
  <sheetFormatPr baseColWidth="10" defaultRowHeight="15" x14ac:dyDescent="0.25"/>
  <cols>
    <col min="1" max="1" width="12.5703125" bestFit="1" customWidth="1"/>
    <col min="2" max="2" width="21.7109375" bestFit="1" customWidth="1"/>
    <col min="3" max="3" width="10.140625" bestFit="1" customWidth="1"/>
  </cols>
  <sheetData>
    <row r="1" spans="1:5" x14ac:dyDescent="0.25">
      <c r="A1" s="2" t="s">
        <v>129</v>
      </c>
      <c r="B1" s="3" t="s">
        <v>99</v>
      </c>
      <c r="C1" s="3" t="s">
        <v>98</v>
      </c>
    </row>
    <row r="2" spans="1:5" x14ac:dyDescent="0.25">
      <c r="A2">
        <v>1</v>
      </c>
      <c r="B2" t="s">
        <v>104</v>
      </c>
      <c r="C2" t="s">
        <v>104</v>
      </c>
      <c r="D2">
        <f>VLOOKUP(B2,$B$25:$C$28,2)</f>
        <v>1</v>
      </c>
      <c r="E2" t="str">
        <f>"INSERT INTO lienAccessoireInstrument (idAccessoire, idInstrument) VALUES("&amp;D2&amp;", "&amp;A2&amp;");"</f>
        <v>INSERT INTO lienAccessoireInstrument (idAccessoire, idInstrument) VALUES(1, 1);</v>
      </c>
    </row>
    <row r="3" spans="1:5" x14ac:dyDescent="0.25">
      <c r="A3">
        <v>2</v>
      </c>
      <c r="B3" t="s">
        <v>102</v>
      </c>
      <c r="C3" t="s">
        <v>52</v>
      </c>
      <c r="D3">
        <f t="shared" ref="D3:D23" si="0">VLOOKUP(B3,$B$25:$C$28,2)</f>
        <v>2</v>
      </c>
      <c r="E3" t="str">
        <f t="shared" ref="E3:E25" si="1">"INSERT INTO lienAccessoireInstrument (idAccessoire, idInstrument) VALUES("&amp;D3&amp;", "&amp;A3&amp;");"</f>
        <v>INSERT INTO lienAccessoireInstrument (idAccessoire, idInstrument) VALUES(2, 2);</v>
      </c>
    </row>
    <row r="4" spans="1:5" x14ac:dyDescent="0.25">
      <c r="A4">
        <v>3</v>
      </c>
      <c r="B4" t="s">
        <v>100</v>
      </c>
      <c r="C4" t="s">
        <v>16</v>
      </c>
      <c r="D4">
        <f t="shared" si="0"/>
        <v>3</v>
      </c>
      <c r="E4" t="str">
        <f t="shared" si="1"/>
        <v>INSERT INTO lienAccessoireInstrument (idAccessoire, idInstrument) VALUES(3, 3);</v>
      </c>
    </row>
    <row r="5" spans="1:5" x14ac:dyDescent="0.25">
      <c r="A5">
        <v>3</v>
      </c>
      <c r="B5" t="s">
        <v>102</v>
      </c>
      <c r="C5" t="s">
        <v>52</v>
      </c>
      <c r="D5">
        <f t="shared" si="0"/>
        <v>2</v>
      </c>
      <c r="E5" t="str">
        <f t="shared" si="1"/>
        <v>INSERT INTO lienAccessoireInstrument (idAccessoire, idInstrument) VALUES(2, 3);</v>
      </c>
    </row>
    <row r="6" spans="1:5" x14ac:dyDescent="0.25">
      <c r="A6">
        <v>4</v>
      </c>
      <c r="B6" t="s">
        <v>101</v>
      </c>
      <c r="C6" t="s">
        <v>16</v>
      </c>
      <c r="D6">
        <f t="shared" si="0"/>
        <v>4</v>
      </c>
      <c r="E6" t="str">
        <f t="shared" si="1"/>
        <v>INSERT INTO lienAccessoireInstrument (idAccessoire, idInstrument) VALUES(4, 4);</v>
      </c>
    </row>
    <row r="7" spans="1:5" x14ac:dyDescent="0.25">
      <c r="A7">
        <v>5</v>
      </c>
      <c r="B7" t="s">
        <v>102</v>
      </c>
      <c r="C7" t="s">
        <v>52</v>
      </c>
      <c r="D7">
        <f t="shared" si="0"/>
        <v>2</v>
      </c>
      <c r="E7" t="str">
        <f t="shared" si="1"/>
        <v>INSERT INTO lienAccessoireInstrument (idAccessoire, idInstrument) VALUES(2, 5);</v>
      </c>
    </row>
    <row r="8" spans="1:5" x14ac:dyDescent="0.25">
      <c r="A8">
        <v>6</v>
      </c>
      <c r="B8" t="s">
        <v>104</v>
      </c>
      <c r="C8" t="s">
        <v>104</v>
      </c>
      <c r="D8">
        <f t="shared" si="0"/>
        <v>1</v>
      </c>
      <c r="E8" t="str">
        <f t="shared" si="1"/>
        <v>INSERT INTO lienAccessoireInstrument (idAccessoire, idInstrument) VALUES(1, 6);</v>
      </c>
    </row>
    <row r="9" spans="1:5" x14ac:dyDescent="0.25">
      <c r="A9">
        <v>7</v>
      </c>
      <c r="B9" t="s">
        <v>101</v>
      </c>
      <c r="C9" t="s">
        <v>16</v>
      </c>
      <c r="D9">
        <f t="shared" si="0"/>
        <v>4</v>
      </c>
      <c r="E9" t="str">
        <f t="shared" si="1"/>
        <v>INSERT INTO lienAccessoireInstrument (idAccessoire, idInstrument) VALUES(4, 7);</v>
      </c>
    </row>
    <row r="10" spans="1:5" x14ac:dyDescent="0.25">
      <c r="A10">
        <v>8</v>
      </c>
      <c r="B10" t="s">
        <v>101</v>
      </c>
      <c r="C10" t="s">
        <v>16</v>
      </c>
      <c r="D10">
        <f t="shared" si="0"/>
        <v>4</v>
      </c>
      <c r="E10" t="str">
        <f t="shared" si="1"/>
        <v>INSERT INTO lienAccessoireInstrument (idAccessoire, idInstrument) VALUES(4, 8);</v>
      </c>
    </row>
    <row r="11" spans="1:5" x14ac:dyDescent="0.25">
      <c r="A11">
        <v>9</v>
      </c>
      <c r="B11" t="s">
        <v>104</v>
      </c>
      <c r="C11" t="s">
        <v>104</v>
      </c>
      <c r="D11">
        <f t="shared" si="0"/>
        <v>1</v>
      </c>
      <c r="E11" t="str">
        <f t="shared" si="1"/>
        <v>INSERT INTO lienAccessoireInstrument (idAccessoire, idInstrument) VALUES(1, 9);</v>
      </c>
    </row>
    <row r="12" spans="1:5" x14ac:dyDescent="0.25">
      <c r="A12">
        <v>10</v>
      </c>
      <c r="B12" t="s">
        <v>104</v>
      </c>
      <c r="C12" t="s">
        <v>104</v>
      </c>
      <c r="D12">
        <f t="shared" si="0"/>
        <v>1</v>
      </c>
      <c r="E12" t="str">
        <f t="shared" si="1"/>
        <v>INSERT INTO lienAccessoireInstrument (idAccessoire, idInstrument) VALUES(1, 10);</v>
      </c>
    </row>
    <row r="13" spans="1:5" x14ac:dyDescent="0.25">
      <c r="A13">
        <v>11</v>
      </c>
      <c r="B13" t="s">
        <v>101</v>
      </c>
      <c r="C13" t="s">
        <v>16</v>
      </c>
      <c r="D13">
        <f t="shared" si="0"/>
        <v>4</v>
      </c>
      <c r="E13" t="str">
        <f t="shared" si="1"/>
        <v>INSERT INTO lienAccessoireInstrument (idAccessoire, idInstrument) VALUES(4, 11);</v>
      </c>
    </row>
    <row r="14" spans="1:5" x14ac:dyDescent="0.25">
      <c r="A14">
        <v>12</v>
      </c>
      <c r="B14" t="s">
        <v>102</v>
      </c>
      <c r="C14" t="s">
        <v>52</v>
      </c>
      <c r="D14">
        <f t="shared" si="0"/>
        <v>2</v>
      </c>
      <c r="E14" t="str">
        <f t="shared" si="1"/>
        <v>INSERT INTO lienAccessoireInstrument (idAccessoire, idInstrument) VALUES(2, 12);</v>
      </c>
    </row>
    <row r="15" spans="1:5" x14ac:dyDescent="0.25">
      <c r="A15">
        <v>13</v>
      </c>
      <c r="B15" t="s">
        <v>104</v>
      </c>
      <c r="C15" t="s">
        <v>104</v>
      </c>
      <c r="D15">
        <f t="shared" si="0"/>
        <v>1</v>
      </c>
      <c r="E15" t="str">
        <f t="shared" si="1"/>
        <v>INSERT INTO lienAccessoireInstrument (idAccessoire, idInstrument) VALUES(1, 13);</v>
      </c>
    </row>
    <row r="16" spans="1:5" x14ac:dyDescent="0.25">
      <c r="A16">
        <v>14</v>
      </c>
      <c r="B16" t="s">
        <v>101</v>
      </c>
      <c r="C16" t="s">
        <v>16</v>
      </c>
      <c r="D16">
        <f t="shared" si="0"/>
        <v>4</v>
      </c>
      <c r="E16" t="str">
        <f t="shared" si="1"/>
        <v>INSERT INTO lienAccessoireInstrument (idAccessoire, idInstrument) VALUES(4, 14);</v>
      </c>
    </row>
    <row r="17" spans="1:5" x14ac:dyDescent="0.25">
      <c r="A17">
        <v>15</v>
      </c>
      <c r="B17" t="s">
        <v>104</v>
      </c>
      <c r="C17" t="s">
        <v>104</v>
      </c>
      <c r="D17">
        <f t="shared" si="0"/>
        <v>1</v>
      </c>
      <c r="E17" t="str">
        <f t="shared" si="1"/>
        <v>INSERT INTO lienAccessoireInstrument (idAccessoire, idInstrument) VALUES(1, 15);</v>
      </c>
    </row>
    <row r="18" spans="1:5" x14ac:dyDescent="0.25">
      <c r="A18">
        <v>16</v>
      </c>
      <c r="B18" t="s">
        <v>104</v>
      </c>
      <c r="C18" t="s">
        <v>104</v>
      </c>
      <c r="D18">
        <f t="shared" si="0"/>
        <v>1</v>
      </c>
      <c r="E18" t="str">
        <f t="shared" si="1"/>
        <v>INSERT INTO lienAccessoireInstrument (idAccessoire, idInstrument) VALUES(1, 16);</v>
      </c>
    </row>
    <row r="19" spans="1:5" x14ac:dyDescent="0.25">
      <c r="A19">
        <v>17</v>
      </c>
      <c r="B19" t="s">
        <v>101</v>
      </c>
      <c r="C19" t="s">
        <v>16</v>
      </c>
      <c r="D19">
        <f t="shared" si="0"/>
        <v>4</v>
      </c>
      <c r="E19" t="str">
        <f t="shared" si="1"/>
        <v>INSERT INTO lienAccessoireInstrument (idAccessoire, idInstrument) VALUES(4, 17);</v>
      </c>
    </row>
    <row r="20" spans="1:5" x14ac:dyDescent="0.25">
      <c r="A20">
        <v>18</v>
      </c>
      <c r="B20" t="s">
        <v>104</v>
      </c>
      <c r="C20" t="s">
        <v>104</v>
      </c>
      <c r="D20">
        <f t="shared" si="0"/>
        <v>1</v>
      </c>
      <c r="E20" t="str">
        <f t="shared" si="1"/>
        <v>INSERT INTO lienAccessoireInstrument (idAccessoire, idInstrument) VALUES(1, 18);</v>
      </c>
    </row>
    <row r="21" spans="1:5" x14ac:dyDescent="0.25">
      <c r="A21">
        <v>19</v>
      </c>
      <c r="B21" t="s">
        <v>102</v>
      </c>
      <c r="C21" t="s">
        <v>52</v>
      </c>
      <c r="D21">
        <f t="shared" si="0"/>
        <v>2</v>
      </c>
      <c r="E21" t="str">
        <f t="shared" si="1"/>
        <v>INSERT INTO lienAccessoireInstrument (idAccessoire, idInstrument) VALUES(2, 19);</v>
      </c>
    </row>
    <row r="22" spans="1:5" x14ac:dyDescent="0.25">
      <c r="A22">
        <v>20</v>
      </c>
      <c r="B22" t="s">
        <v>104</v>
      </c>
      <c r="C22" t="s">
        <v>104</v>
      </c>
      <c r="D22">
        <f t="shared" si="0"/>
        <v>1</v>
      </c>
      <c r="E22" t="str">
        <f t="shared" si="1"/>
        <v>INSERT INTO lienAccessoireInstrument (idAccessoire, idInstrument) VALUES(1, 20);</v>
      </c>
    </row>
    <row r="23" spans="1:5" x14ac:dyDescent="0.25">
      <c r="A23">
        <v>21</v>
      </c>
      <c r="B23" t="s">
        <v>104</v>
      </c>
      <c r="C23" t="s">
        <v>103</v>
      </c>
      <c r="D23">
        <f t="shared" si="0"/>
        <v>1</v>
      </c>
      <c r="E23" t="str">
        <f t="shared" si="1"/>
        <v>INSERT INTO lienAccessoireInstrument (idAccessoire, idInstrument) VALUES(1, 21);</v>
      </c>
    </row>
    <row r="25" spans="1:5" x14ac:dyDescent="0.25">
      <c r="A25">
        <v>1</v>
      </c>
      <c r="B25" t="s">
        <v>100</v>
      </c>
      <c r="C25">
        <v>3</v>
      </c>
      <c r="D25">
        <v>3</v>
      </c>
      <c r="E25" t="str">
        <f>"INSERT INTO lienAccessoireTypeAccessoire (idAccessoire, idTypeAccessoire) VALUES("&amp;C25&amp;", "&amp;D25&amp;");"</f>
        <v>INSERT INTO lienAccessoireTypeAccessoire (idAccessoire, idTypeAccessoire) VALUES(3, 3);</v>
      </c>
    </row>
    <row r="26" spans="1:5" x14ac:dyDescent="0.25">
      <c r="A26">
        <v>2</v>
      </c>
      <c r="B26" t="s">
        <v>101</v>
      </c>
      <c r="C26">
        <v>4</v>
      </c>
      <c r="D26">
        <v>3</v>
      </c>
      <c r="E26" t="str">
        <f t="shared" ref="E26:E28" si="2">"INSERT INTO lienAccessoireTypeAccessoire (idAccessoire, idTypeAccessoire) VALUES("&amp;C26&amp;", "&amp;D26&amp;");"</f>
        <v>INSERT INTO lienAccessoireTypeAccessoire (idAccessoire, idTypeAccessoire) VALUES(4, 3);</v>
      </c>
    </row>
    <row r="27" spans="1:5" x14ac:dyDescent="0.25">
      <c r="A27">
        <v>3</v>
      </c>
      <c r="B27" t="s">
        <v>104</v>
      </c>
      <c r="C27">
        <v>1</v>
      </c>
      <c r="D27">
        <v>1</v>
      </c>
      <c r="E27" t="str">
        <f t="shared" si="2"/>
        <v>INSERT INTO lienAccessoireTypeAccessoire (idAccessoire, idTypeAccessoire) VALUES(1, 1);</v>
      </c>
    </row>
    <row r="28" spans="1:5" x14ac:dyDescent="0.25">
      <c r="A28">
        <v>4</v>
      </c>
      <c r="B28" t="s">
        <v>102</v>
      </c>
      <c r="C28">
        <v>2</v>
      </c>
      <c r="D28">
        <v>2</v>
      </c>
      <c r="E28" t="str">
        <f t="shared" si="2"/>
        <v>INSERT INTO lienAccessoireTypeAccessoire (idAccessoire, idTypeAccessoire) VALUES(2, 2);</v>
      </c>
    </row>
    <row r="31" spans="1:5" x14ac:dyDescent="0.25">
      <c r="B31" t="s">
        <v>104</v>
      </c>
      <c r="C31" t="s">
        <v>104</v>
      </c>
    </row>
    <row r="32" spans="1:5" x14ac:dyDescent="0.25">
      <c r="B32" t="s">
        <v>102</v>
      </c>
      <c r="C32" t="s">
        <v>52</v>
      </c>
    </row>
    <row r="33" spans="1:3" x14ac:dyDescent="0.25">
      <c r="B33" t="s">
        <v>100</v>
      </c>
      <c r="C33" t="s">
        <v>16</v>
      </c>
    </row>
    <row r="34" spans="1:3" x14ac:dyDescent="0.25">
      <c r="B34" t="s">
        <v>101</v>
      </c>
      <c r="C34" t="s">
        <v>16</v>
      </c>
    </row>
    <row r="36" spans="1:3" x14ac:dyDescent="0.25">
      <c r="A36">
        <v>1</v>
      </c>
      <c r="B36" t="s">
        <v>104</v>
      </c>
    </row>
    <row r="37" spans="1:3" x14ac:dyDescent="0.25">
      <c r="A37">
        <v>3</v>
      </c>
      <c r="B37" t="s">
        <v>16</v>
      </c>
    </row>
    <row r="38" spans="1:3" x14ac:dyDescent="0.25">
      <c r="A38">
        <v>2</v>
      </c>
      <c r="B38" t="s">
        <v>52</v>
      </c>
    </row>
  </sheetData>
  <sortState xmlns:xlrd2="http://schemas.microsoft.com/office/spreadsheetml/2017/richdata2" ref="B25:C28">
    <sortCondition ref="B25:B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E02A-41EF-4765-82C0-1DF746409495}">
  <dimension ref="A1:E98"/>
  <sheetViews>
    <sheetView topLeftCell="A46" workbookViewId="0">
      <selection activeCell="A6" sqref="A6:B8"/>
    </sheetView>
  </sheetViews>
  <sheetFormatPr baseColWidth="10" defaultRowHeight="15" x14ac:dyDescent="0.25"/>
  <cols>
    <col min="1" max="1" width="16.140625" customWidth="1"/>
    <col min="2" max="2" width="26.7109375" customWidth="1"/>
    <col min="3" max="3" width="91.85546875" customWidth="1"/>
    <col min="4" max="4" width="73" customWidth="1"/>
  </cols>
  <sheetData>
    <row r="1" spans="1:4" x14ac:dyDescent="0.25">
      <c r="A1" t="s">
        <v>86</v>
      </c>
      <c r="B1" t="s">
        <v>7</v>
      </c>
    </row>
    <row r="2" spans="1:4" x14ac:dyDescent="0.25">
      <c r="A2">
        <v>1</v>
      </c>
      <c r="B2" t="s">
        <v>9</v>
      </c>
      <c r="C2" t="str">
        <f>"INSERT INTO `manualite`(`idManualite`, `libelle`) VALUES ("&amp;A2&amp;",'"&amp;B2&amp;"');"</f>
        <v>INSERT INTO `manualite`(`idManualite`, `libelle`) VALUES (1,'Droite');</v>
      </c>
      <c r="D2">
        <f>A2</f>
        <v>1</v>
      </c>
    </row>
    <row r="3" spans="1:4" x14ac:dyDescent="0.25">
      <c r="A3">
        <v>2</v>
      </c>
      <c r="B3" t="s">
        <v>10</v>
      </c>
      <c r="C3" t="str">
        <f>"INSERT INTO `manualite`(`idManualite`, `libelle`) VALUES ("&amp;A3&amp;",'"&amp;B3&amp;"');"</f>
        <v>INSERT INTO `manualite`(`idManualite`, `libelle`) VALUES (2,'Gauche');</v>
      </c>
      <c r="D3">
        <f>A3</f>
        <v>2</v>
      </c>
    </row>
    <row r="5" spans="1:4" x14ac:dyDescent="0.25">
      <c r="A5" t="s">
        <v>86</v>
      </c>
      <c r="B5" t="s">
        <v>88</v>
      </c>
    </row>
    <row r="6" spans="1:4" x14ac:dyDescent="0.25">
      <c r="A6">
        <v>1</v>
      </c>
      <c r="B6" t="s">
        <v>104</v>
      </c>
      <c r="C6" t="str">
        <f>"INSERT INTO `typeAccessoire`(`idTypeAccessoire`, `libelle`) VALUES ("&amp;A6&amp;",'"&amp;B6&amp;"')"</f>
        <v>INSERT INTO `typeAccessoire`(`idTypeAccessoire`, `libelle`) VALUES (1,'aucun')</v>
      </c>
      <c r="D6">
        <f>A6</f>
        <v>1</v>
      </c>
    </row>
    <row r="7" spans="1:4" x14ac:dyDescent="0.25">
      <c r="A7">
        <v>3</v>
      </c>
      <c r="B7" t="s">
        <v>16</v>
      </c>
      <c r="C7" t="str">
        <f t="shared" ref="C7:C8" si="0">"INSERT INTO `typeAccessoire`(`idTypeAccessoire`, `libelle`) VALUES ("&amp;A7&amp;",'"&amp;B7&amp;"')"</f>
        <v>INSERT INTO `typeAccessoire`(`idTypeAccessoire`, `libelle`) VALUES (3,'Housse')</v>
      </c>
      <c r="D7">
        <f>A7</f>
        <v>3</v>
      </c>
    </row>
    <row r="8" spans="1:4" x14ac:dyDescent="0.25">
      <c r="A8">
        <v>2</v>
      </c>
      <c r="B8" t="s">
        <v>52</v>
      </c>
      <c r="C8" t="str">
        <f t="shared" si="0"/>
        <v>INSERT INTO `typeAccessoire`(`idTypeAccessoire`, `libelle`) VALUES (2,'Pied')</v>
      </c>
      <c r="D8">
        <f>A8</f>
        <v>2</v>
      </c>
    </row>
    <row r="10" spans="1:4" x14ac:dyDescent="0.25">
      <c r="A10" t="s">
        <v>86</v>
      </c>
      <c r="B10" t="s">
        <v>111</v>
      </c>
    </row>
    <row r="11" spans="1:4" x14ac:dyDescent="0.25">
      <c r="A11">
        <v>2</v>
      </c>
      <c r="B11" t="s">
        <v>12</v>
      </c>
      <c r="C11" t="str">
        <f>"INSERT INTO `typeInstrument`(`idTypeInstrument`, `type`) VALUES ("&amp;A11&amp;", '"&amp;B11&amp;"');"</f>
        <v>INSERT INTO `typeInstrument`(`idTypeInstrument`, `type`) VALUES (2, 'Basse');</v>
      </c>
      <c r="D11">
        <f>A11</f>
        <v>2</v>
      </c>
    </row>
    <row r="12" spans="1:4" x14ac:dyDescent="0.25">
      <c r="A12">
        <v>1</v>
      </c>
      <c r="B12" t="s">
        <v>11</v>
      </c>
      <c r="C12" t="str">
        <f>"INSERT INTO `typeInstrument`(`idTypeInstrument`, `type`) VALUES ("&amp;A12&amp;", '"&amp;B12&amp;"');"</f>
        <v>INSERT INTO `typeInstrument`(`idTypeInstrument`, `type`) VALUES (1, 'Guitare');</v>
      </c>
      <c r="D12">
        <f>A12</f>
        <v>1</v>
      </c>
    </row>
    <row r="14" spans="1:4" x14ac:dyDescent="0.25">
      <c r="A14" t="s">
        <v>86</v>
      </c>
      <c r="B14" t="s">
        <v>88</v>
      </c>
    </row>
    <row r="15" spans="1:4" x14ac:dyDescent="0.25">
      <c r="A15">
        <v>1</v>
      </c>
      <c r="B15" t="s">
        <v>104</v>
      </c>
      <c r="C15" t="str">
        <f>"INSERT INTO `micro`(`idMicro`, `libelle`) VALUES ("&amp;A15&amp;", '"&amp;B15&amp;"')"</f>
        <v>INSERT INTO `micro`(`idMicro`, `libelle`) VALUES (1, 'aucun')</v>
      </c>
      <c r="D15">
        <f>A15</f>
        <v>1</v>
      </c>
    </row>
    <row r="16" spans="1:4" x14ac:dyDescent="0.25">
      <c r="A16">
        <v>2</v>
      </c>
      <c r="B16" t="s">
        <v>15</v>
      </c>
      <c r="C16" t="str">
        <f>"INSERT INTO `micro`(`idMicro`, `libelle`) VALUES ("&amp;A16&amp;", '"&amp;B16&amp;"')"</f>
        <v>INSERT INTO `micro`(`idMicro`, `libelle`) VALUES (2, 'HH')</v>
      </c>
      <c r="D16">
        <f>A16</f>
        <v>2</v>
      </c>
    </row>
    <row r="17" spans="1:5" x14ac:dyDescent="0.25">
      <c r="A17">
        <v>3</v>
      </c>
      <c r="B17" t="s">
        <v>85</v>
      </c>
      <c r="C17" t="str">
        <f>"INSERT INTO `micro`(`idMicro`, `libelle`) VALUES ("&amp;A17&amp;", '"&amp;B17&amp;"')"</f>
        <v>INSERT INTO `micro`(`idMicro`, `libelle`) VALUES (3, 'HH actif')</v>
      </c>
      <c r="D17">
        <f>A17</f>
        <v>3</v>
      </c>
    </row>
    <row r="19" spans="1:5" x14ac:dyDescent="0.25">
      <c r="A19" t="s">
        <v>86</v>
      </c>
      <c r="B19" t="s">
        <v>112</v>
      </c>
      <c r="C19" t="s">
        <v>88</v>
      </c>
    </row>
    <row r="20" spans="1:5" x14ac:dyDescent="0.25">
      <c r="A20">
        <v>1</v>
      </c>
      <c r="B20">
        <v>0</v>
      </c>
      <c r="C20" t="s">
        <v>104</v>
      </c>
      <c r="D20" t="str">
        <f>"INSERT INTO `controle`(`idControle`, `nombre`, `libelle`) VALUES ("&amp;A20&amp;","&amp;B20&amp;", '"&amp;C20&amp;"')"</f>
        <v>INSERT INTO `controle`(`idControle`, `nombre`, `libelle`) VALUES (1,0, 'aucun')</v>
      </c>
      <c r="E20">
        <f>A20</f>
        <v>1</v>
      </c>
    </row>
    <row r="21" spans="1:5" x14ac:dyDescent="0.25">
      <c r="A21">
        <v>2</v>
      </c>
      <c r="B21">
        <v>1</v>
      </c>
      <c r="C21" t="s">
        <v>82</v>
      </c>
      <c r="D21" t="str">
        <f>"INSERT INTO `controle`(`idControle`, `nombre`, `libelle`) VALUES ("&amp;A21&amp;","&amp;B21&amp;", '"&amp;C21&amp;"')"</f>
        <v>INSERT INTO `controle`(`idControle`, `nombre`, `libelle`) VALUES (2,1, 'Fishman Isys+ Preamp (Volume/On-Board Tuner/Bass/Treble/Phase Switch)')</v>
      </c>
      <c r="E21">
        <f>A21</f>
        <v>2</v>
      </c>
    </row>
    <row r="22" spans="1:5" x14ac:dyDescent="0.25">
      <c r="A22">
        <v>3</v>
      </c>
      <c r="B22">
        <v>4</v>
      </c>
      <c r="C22" t="s">
        <v>83</v>
      </c>
      <c r="D22" t="str">
        <f>"INSERT INTO `controle`(`idControle`, `nombre`, `libelle`) VALUES ("&amp;A22&amp;","&amp;B22&amp;", '"&amp;C22&amp;"')"</f>
        <v>INSERT INTO `controle`(`idControle`, `nombre`, `libelle`) VALUES (3,4, 'Fishman Matrix Infinity EQ (Volume/Tone/Bass/Voicing Switch)')</v>
      </c>
      <c r="E22">
        <f>A22</f>
        <v>3</v>
      </c>
    </row>
    <row r="23" spans="1:5" x14ac:dyDescent="0.25">
      <c r="A23">
        <v>4</v>
      </c>
      <c r="B23">
        <v>3</v>
      </c>
      <c r="C23" t="s">
        <v>113</v>
      </c>
      <c r="D23" t="str">
        <f>"INSERT INTO `controle`(`idControle`, `nombre`, `libelle`) VALUES ("&amp;A23&amp;","&amp;B23&amp;", '"&amp;C23&amp;"')"</f>
        <v>INSERT INTO `controle`(`idControle`, `nombre`, `libelle`) VALUES (4,3, 'Master Volume/Blend/EMG-B30 3-Band Active/ E/Q')</v>
      </c>
      <c r="E23">
        <f>A23</f>
        <v>4</v>
      </c>
    </row>
    <row r="24" spans="1:5" x14ac:dyDescent="0.25">
      <c r="A24">
        <v>5</v>
      </c>
      <c r="B24">
        <v>4</v>
      </c>
      <c r="C24" t="s">
        <v>84</v>
      </c>
      <c r="D24" t="str">
        <f>"INSERT INTO `controle`(`idControle`, `nombre`, `libelle`) VALUES ("&amp;A24&amp;","&amp;B24&amp;", '"&amp;C24&amp;"')"</f>
        <v>INSERT INTO `controle`(`idControle`, `nombre`, `libelle`) VALUES (5,4, 'Volume/Tone/3-Way Switch')</v>
      </c>
      <c r="E24">
        <f>A24</f>
        <v>5</v>
      </c>
    </row>
    <row r="27" spans="1:5" x14ac:dyDescent="0.25">
      <c r="A27" t="s">
        <v>88</v>
      </c>
      <c r="B27" t="s">
        <v>112</v>
      </c>
    </row>
    <row r="28" spans="1:5" x14ac:dyDescent="0.25">
      <c r="A28">
        <v>1</v>
      </c>
      <c r="B28">
        <v>4</v>
      </c>
      <c r="C28" t="str">
        <f>"INSERT INTO `nombreCorde`(`idNombreCorde`, `nombre`) VALUES ("&amp;A28&amp;","&amp;B28&amp;")"</f>
        <v>INSERT INTO `nombreCorde`(`idNombreCorde`, `nombre`) VALUES (1,4)</v>
      </c>
      <c r="D28">
        <f>A28</f>
        <v>1</v>
      </c>
    </row>
    <row r="29" spans="1:5" x14ac:dyDescent="0.25">
      <c r="A29">
        <v>2</v>
      </c>
      <c r="B29">
        <v>5</v>
      </c>
      <c r="C29" t="str">
        <f t="shared" ref="C29:C32" si="1">"INSERT INTO `nombreCorde`(`idNombreCorde`, `nombre`) VALUES ("&amp;A29&amp;","&amp;B29&amp;")"</f>
        <v>INSERT INTO `nombreCorde`(`idNombreCorde`, `nombre`) VALUES (2,5)</v>
      </c>
      <c r="D29">
        <f t="shared" ref="D29:D32" si="2">A29</f>
        <v>2</v>
      </c>
    </row>
    <row r="30" spans="1:5" x14ac:dyDescent="0.25">
      <c r="A30">
        <v>3</v>
      </c>
      <c r="B30">
        <v>6</v>
      </c>
      <c r="C30" t="str">
        <f t="shared" si="1"/>
        <v>INSERT INTO `nombreCorde`(`idNombreCorde`, `nombre`) VALUES (3,6)</v>
      </c>
      <c r="D30">
        <f t="shared" si="2"/>
        <v>3</v>
      </c>
    </row>
    <row r="31" spans="1:5" x14ac:dyDescent="0.25">
      <c r="A31">
        <v>4</v>
      </c>
      <c r="B31">
        <v>7</v>
      </c>
      <c r="C31" t="str">
        <f t="shared" si="1"/>
        <v>INSERT INTO `nombreCorde`(`idNombreCorde`, `nombre`) VALUES (4,7)</v>
      </c>
      <c r="D31">
        <f t="shared" si="2"/>
        <v>4</v>
      </c>
    </row>
    <row r="32" spans="1:5" x14ac:dyDescent="0.25">
      <c r="A32">
        <v>5</v>
      </c>
      <c r="B32">
        <v>8</v>
      </c>
      <c r="C32" t="str">
        <f t="shared" si="1"/>
        <v>INSERT INTO `nombreCorde`(`idNombreCorde`, `nombre`) VALUES (5,8)</v>
      </c>
      <c r="D32">
        <f t="shared" si="2"/>
        <v>5</v>
      </c>
    </row>
    <row r="34" spans="1:4" x14ac:dyDescent="0.25">
      <c r="A34" t="s">
        <v>86</v>
      </c>
      <c r="B34" t="s">
        <v>88</v>
      </c>
    </row>
    <row r="35" spans="1:4" x14ac:dyDescent="0.25">
      <c r="A35">
        <v>1</v>
      </c>
      <c r="B35" t="s">
        <v>93</v>
      </c>
      <c r="C35" t="str">
        <f t="shared" ref="C35:C41" si="3">"INSERT INTO `gamme`(`idgamme`, `libelle`) VALUES ("&amp;A35&amp;", '"&amp;B35&amp;"')"</f>
        <v>INSERT INTO `gamme`(`idgamme`, `libelle`) VALUES (1, 'Acoustics')</v>
      </c>
      <c r="D35">
        <f t="shared" ref="D35:D41" si="4">A35</f>
        <v>1</v>
      </c>
    </row>
    <row r="36" spans="1:4" x14ac:dyDescent="0.25">
      <c r="A36">
        <v>4</v>
      </c>
      <c r="B36" t="s">
        <v>90</v>
      </c>
      <c r="C36" t="str">
        <f t="shared" si="3"/>
        <v>INSERT INTO `gamme`(`idgamme`, `libelle`) VALUES (4, 'C6 Deluxe')</v>
      </c>
      <c r="D36">
        <f t="shared" si="4"/>
        <v>4</v>
      </c>
    </row>
    <row r="37" spans="1:4" x14ac:dyDescent="0.25">
      <c r="A37">
        <v>5</v>
      </c>
      <c r="B37" t="s">
        <v>72</v>
      </c>
      <c r="C37" t="str">
        <f t="shared" si="3"/>
        <v>INSERT INTO `gamme`(`idgamme`, `libelle`) VALUES (5, 'C-6 Plus')</v>
      </c>
      <c r="D37">
        <f t="shared" si="4"/>
        <v>5</v>
      </c>
    </row>
    <row r="38" spans="1:4" x14ac:dyDescent="0.25">
      <c r="A38">
        <v>6</v>
      </c>
      <c r="B38" t="s">
        <v>91</v>
      </c>
      <c r="C38" t="str">
        <f t="shared" si="3"/>
        <v>INSERT INTO `gamme`(`idgamme`, `libelle`) VALUES (6, 'C7 Deluxe')</v>
      </c>
      <c r="D38">
        <f t="shared" si="4"/>
        <v>6</v>
      </c>
    </row>
    <row r="39" spans="1:4" x14ac:dyDescent="0.25">
      <c r="A39">
        <v>7</v>
      </c>
      <c r="B39" t="s">
        <v>92</v>
      </c>
      <c r="C39" t="str">
        <f t="shared" si="3"/>
        <v>INSERT INTO `gamme`(`idgamme`, `libelle`) VALUES (7, 'C8 Deluxe')</v>
      </c>
      <c r="D39">
        <f t="shared" si="4"/>
        <v>7</v>
      </c>
    </row>
    <row r="40" spans="1:4" x14ac:dyDescent="0.25">
      <c r="A40">
        <v>3</v>
      </c>
      <c r="B40" t="s">
        <v>89</v>
      </c>
      <c r="C40" t="str">
        <f t="shared" si="3"/>
        <v>INSERT INTO `gamme`(`idgamme`, `libelle`) VALUES (3, 'Riot Series')</v>
      </c>
      <c r="D40">
        <f t="shared" si="4"/>
        <v>3</v>
      </c>
    </row>
    <row r="41" spans="1:4" x14ac:dyDescent="0.25">
      <c r="A41">
        <v>2</v>
      </c>
      <c r="B41" t="s">
        <v>94</v>
      </c>
      <c r="C41" t="str">
        <f t="shared" si="3"/>
        <v>INSERT INTO `gamme`(`idgamme`, `libelle`) VALUES (2, 'Synyster Gates')</v>
      </c>
      <c r="D41">
        <f t="shared" si="4"/>
        <v>2</v>
      </c>
    </row>
    <row r="43" spans="1:4" x14ac:dyDescent="0.25">
      <c r="A43" t="s">
        <v>86</v>
      </c>
      <c r="B43" t="s">
        <v>88</v>
      </c>
    </row>
    <row r="44" spans="1:4" x14ac:dyDescent="0.25">
      <c r="A44">
        <v>5</v>
      </c>
      <c r="B44" t="s">
        <v>26</v>
      </c>
      <c r="C44" t="str">
        <f>"INSERT INTO `materiau`(`idMateriau`, `libelle`) VALUES ("&amp;A44&amp;", '"&amp;B44&amp;"')"</f>
        <v>INSERT INTO `materiau`(`idMateriau`, `libelle`) VALUES (5, 'Basswood')</v>
      </c>
      <c r="D44">
        <f>A44</f>
        <v>5</v>
      </c>
    </row>
    <row r="45" spans="1:4" x14ac:dyDescent="0.25">
      <c r="A45">
        <v>2</v>
      </c>
      <c r="B45" t="s">
        <v>55</v>
      </c>
      <c r="C45" t="str">
        <f>"INSERT INTO `materiau`(`idMateriau`, `libelle`) VALUES ("&amp;A45&amp;", '"&amp;B45&amp;"')"</f>
        <v>INSERT INTO `materiau`(`idMateriau`, `libelle`) VALUES (2, 'Flamed Maple')</v>
      </c>
      <c r="D45">
        <f>A45</f>
        <v>2</v>
      </c>
    </row>
    <row r="46" spans="1:4" x14ac:dyDescent="0.25">
      <c r="A46">
        <v>1</v>
      </c>
      <c r="B46" t="s">
        <v>20</v>
      </c>
      <c r="C46" t="str">
        <f>"INSERT INTO `materiau`(`idMateriau`, `libelle`) VALUES ("&amp;A46&amp;", '"&amp;B46&amp;"')"</f>
        <v>INSERT INTO `materiau`(`idMateriau`, `libelle`) VALUES (1, 'Mahogany')</v>
      </c>
      <c r="D46">
        <f>A46</f>
        <v>1</v>
      </c>
    </row>
    <row r="47" spans="1:4" x14ac:dyDescent="0.25">
      <c r="A47">
        <v>3</v>
      </c>
      <c r="B47" t="s">
        <v>41</v>
      </c>
      <c r="C47" t="str">
        <f>"INSERT INTO `materiau`(`idMateriau`, `libelle`) VALUES ("&amp;A47&amp;", '"&amp;B47&amp;"')"</f>
        <v>INSERT INTO `materiau`(`idMateriau`, `libelle`) VALUES (3, 'Rosewood')</v>
      </c>
      <c r="D47">
        <f>A47</f>
        <v>3</v>
      </c>
    </row>
    <row r="48" spans="1:4" x14ac:dyDescent="0.25">
      <c r="A48">
        <v>4</v>
      </c>
      <c r="B48" t="s">
        <v>34</v>
      </c>
      <c r="C48" t="str">
        <f>"INSERT INTO `materiau`(`idMateriau`, `libelle`) VALUES ("&amp;A48&amp;", '"&amp;B48&amp;"')"</f>
        <v>INSERT INTO `materiau`(`idMateriau`, `libelle`) VALUES (4, 'Swamp Ash')</v>
      </c>
      <c r="D48">
        <f>A48</f>
        <v>4</v>
      </c>
    </row>
    <row r="50" spans="1:4" x14ac:dyDescent="0.25">
      <c r="A50" t="s">
        <v>86</v>
      </c>
      <c r="B50" t="s">
        <v>112</v>
      </c>
    </row>
    <row r="51" spans="1:4" x14ac:dyDescent="0.25">
      <c r="A51">
        <v>1</v>
      </c>
      <c r="B51">
        <v>20</v>
      </c>
      <c r="C51" t="str">
        <f>"INSERT INTO `nombreFrette`(`idNombreFrette`, `nombre`) VALUES ("&amp;A51&amp;", "&amp;B51&amp;")"</f>
        <v>INSERT INTO `nombreFrette`(`idNombreFrette`, `nombre`) VALUES (1, 20)</v>
      </c>
      <c r="D51">
        <f>A51</f>
        <v>1</v>
      </c>
    </row>
    <row r="52" spans="1:4" x14ac:dyDescent="0.25">
      <c r="A52">
        <v>2</v>
      </c>
      <c r="B52">
        <v>21</v>
      </c>
      <c r="C52" t="str">
        <f t="shared" ref="C52:C54" si="5">"INSERT INTO `nombreFrette`(`idNombreFrette`, `nombre`) VALUES ("&amp;A52&amp;", "&amp;B52&amp;")"</f>
        <v>INSERT INTO `nombreFrette`(`idNombreFrette`, `nombre`) VALUES (2, 21)</v>
      </c>
      <c r="D52">
        <f t="shared" ref="D52:D54" si="6">A52</f>
        <v>2</v>
      </c>
    </row>
    <row r="53" spans="1:4" x14ac:dyDescent="0.25">
      <c r="A53">
        <v>3</v>
      </c>
      <c r="B53">
        <v>22</v>
      </c>
      <c r="C53" t="str">
        <f t="shared" si="5"/>
        <v>INSERT INTO `nombreFrette`(`idNombreFrette`, `nombre`) VALUES (3, 22)</v>
      </c>
      <c r="D53">
        <f t="shared" si="6"/>
        <v>3</v>
      </c>
    </row>
    <row r="54" spans="1:4" x14ac:dyDescent="0.25">
      <c r="A54">
        <v>4</v>
      </c>
      <c r="B54">
        <v>24</v>
      </c>
      <c r="C54" t="str">
        <f t="shared" si="5"/>
        <v>INSERT INTO `nombreFrette`(`idNombreFrette`, `nombre`) VALUES (4, 24)</v>
      </c>
      <c r="D54">
        <f t="shared" si="6"/>
        <v>4</v>
      </c>
    </row>
    <row r="56" spans="1:4" x14ac:dyDescent="0.25">
      <c r="A56" t="s">
        <v>86</v>
      </c>
      <c r="B56" t="s">
        <v>88</v>
      </c>
    </row>
    <row r="57" spans="1:4" x14ac:dyDescent="0.25">
      <c r="A57">
        <v>3</v>
      </c>
      <c r="B57" t="s">
        <v>27</v>
      </c>
      <c r="C57" t="str">
        <f>"INSERT INTO `construction`(`idConstruction`, `libelle`) VALUES ("&amp;A57&amp;", '"&amp;B57&amp;"')"</f>
        <v>INSERT INTO `construction`(`idConstruction`, `libelle`) VALUES (3, 'Bolt-on')</v>
      </c>
      <c r="D57">
        <f>A57</f>
        <v>3</v>
      </c>
    </row>
    <row r="58" spans="1:4" x14ac:dyDescent="0.25">
      <c r="A58">
        <v>1</v>
      </c>
      <c r="B58" t="s">
        <v>28</v>
      </c>
      <c r="C58" t="str">
        <f>"INSERT INTO `construction`(`idConstruction`, `libelle`) VALUES ("&amp;A58&amp;", '"&amp;B58&amp;"')"</f>
        <v>INSERT INTO `construction`(`idConstruction`, `libelle`) VALUES (1, 'DoveTail Set-Neck')</v>
      </c>
      <c r="D58">
        <f>A58</f>
        <v>1</v>
      </c>
    </row>
    <row r="59" spans="1:4" x14ac:dyDescent="0.25">
      <c r="A59">
        <v>2</v>
      </c>
      <c r="B59" t="s">
        <v>57</v>
      </c>
      <c r="C59" t="str">
        <f>"INSERT INTO `construction`(`idConstruction`, `libelle`) VALUES ("&amp;A59&amp;", '"&amp;B59&amp;"')"</f>
        <v>INSERT INTO `construction`(`idConstruction`, `libelle`) VALUES (2, 'Set-Neck')</v>
      </c>
      <c r="D59">
        <f>A59</f>
        <v>2</v>
      </c>
    </row>
    <row r="61" spans="1:4" x14ac:dyDescent="0.25">
      <c r="A61" t="s">
        <v>86</v>
      </c>
      <c r="B61" t="s">
        <v>114</v>
      </c>
    </row>
    <row r="62" spans="1:4" x14ac:dyDescent="0.25">
      <c r="A62">
        <v>1</v>
      </c>
      <c r="B62" t="s">
        <v>14</v>
      </c>
      <c r="C62" t="str">
        <f>"INSERT INTO `tremolo`(`idTremolo`, `presenceFloydRose`) VALUES ("&amp;A62&amp;", '"&amp;B62&amp;"')"</f>
        <v>INSERT INTO `tremolo`(`idTremolo`, `presenceFloydRose`) VALUES (1, 'Non')</v>
      </c>
      <c r="D62">
        <f>A62</f>
        <v>1</v>
      </c>
    </row>
    <row r="63" spans="1:4" x14ac:dyDescent="0.25">
      <c r="A63">
        <v>2</v>
      </c>
      <c r="B63" t="s">
        <v>13</v>
      </c>
      <c r="C63" t="str">
        <f>"INSERT INTO `tremolo`(`idTremolo`, `presenceFloydRose`) VALUES ("&amp;A63&amp;", '"&amp;B63&amp;"')"</f>
        <v>INSERT INTO `tremolo`(`idTremolo`, `presenceFloydRose`) VALUES (2, 'Oui')</v>
      </c>
      <c r="D63">
        <f>A63</f>
        <v>2</v>
      </c>
    </row>
    <row r="65" spans="1:4" x14ac:dyDescent="0.25">
      <c r="A65" t="s">
        <v>86</v>
      </c>
      <c r="B65" t="s">
        <v>88</v>
      </c>
    </row>
    <row r="66" spans="1:4" x14ac:dyDescent="0.25">
      <c r="A66">
        <v>3</v>
      </c>
      <c r="B66" t="s">
        <v>33</v>
      </c>
      <c r="C66" t="str">
        <f>"INSERT INTO `couleurMateriel`(`idCouleurMateriel`, `libelle`) VALUES ("&amp;A66&amp;", '"&amp;B66&amp;"')"</f>
        <v>INSERT INTO `couleurMateriel`(`idCouleurMateriel`, `libelle`) VALUES (3, 'Black')</v>
      </c>
      <c r="D66">
        <f>A66</f>
        <v>3</v>
      </c>
    </row>
    <row r="67" spans="1:4" x14ac:dyDescent="0.25">
      <c r="A67">
        <v>1</v>
      </c>
      <c r="B67" t="s">
        <v>21</v>
      </c>
      <c r="C67" t="str">
        <f>"INSERT INTO `couleurMateriel`(`idCouleurMateriel`, `libelle`) VALUES ("&amp;A67&amp;", '"&amp;B67&amp;"')"</f>
        <v>INSERT INTO `couleurMateriel`(`idCouleurMateriel`, `libelle`) VALUES (1, 'Black Chrome')</v>
      </c>
      <c r="D67">
        <f>A67</f>
        <v>1</v>
      </c>
    </row>
    <row r="68" spans="1:4" x14ac:dyDescent="0.25">
      <c r="A68">
        <v>4</v>
      </c>
      <c r="B68" t="s">
        <v>36</v>
      </c>
      <c r="C68" t="str">
        <f>"INSERT INTO `couleurMateriel`(`idCouleurMateriel`, `libelle`) VALUES ("&amp;A68&amp;", '"&amp;B68&amp;"')"</f>
        <v>INSERT INTO `couleurMateriel`(`idCouleurMateriel`, `libelle`) VALUES (4, 'Chrome')</v>
      </c>
      <c r="D68">
        <f>A68</f>
        <v>4</v>
      </c>
    </row>
    <row r="69" spans="1:4" x14ac:dyDescent="0.25">
      <c r="A69">
        <v>2</v>
      </c>
      <c r="B69" t="s">
        <v>56</v>
      </c>
      <c r="C69" t="str">
        <f>"INSERT INTO `couleurMateriel`(`idCouleurMateriel`, `libelle`) VALUES ("&amp;A69&amp;", '"&amp;B69&amp;"')"</f>
        <v>INSERT INTO `couleurMateriel`(`idCouleurMateriel`, `libelle`) VALUES (2, 'Gloss Black')</v>
      </c>
      <c r="D69">
        <f>A69</f>
        <v>2</v>
      </c>
    </row>
    <row r="71" spans="1:4" x14ac:dyDescent="0.25">
      <c r="A71" t="s">
        <v>86</v>
      </c>
      <c r="B71" t="s">
        <v>88</v>
      </c>
    </row>
    <row r="72" spans="1:4" x14ac:dyDescent="0.25">
      <c r="A72">
        <v>3</v>
      </c>
      <c r="B72" t="s">
        <v>100</v>
      </c>
      <c r="C72" t="str">
        <f>"INSERT INTO `accessoire`(`idAccessoire`, `libelle`) VALUES ("&amp;A72&amp;", '"&amp;B72&amp;"')"</f>
        <v>INSERT INTO `accessoire`(`idAccessoire`, `libelle`) VALUES (3, '685 SGR-13AC Hardcase')</v>
      </c>
      <c r="D72">
        <f>A72</f>
        <v>3</v>
      </c>
    </row>
    <row r="73" spans="1:4" x14ac:dyDescent="0.25">
      <c r="A73">
        <v>4</v>
      </c>
      <c r="B73" t="s">
        <v>101</v>
      </c>
      <c r="C73" t="str">
        <f>"INSERT INTO `accessoire`(`idAccessoire`, `libelle`) VALUES ("&amp;A73&amp;", '"&amp;B73&amp;"')"</f>
        <v>INSERT INTO `accessoire`(`idAccessoire`, `libelle`) VALUES (4, '686 SGR-13AC Hardcase')</v>
      </c>
      <c r="D73">
        <f>A73</f>
        <v>4</v>
      </c>
    </row>
    <row r="74" spans="1:4" x14ac:dyDescent="0.25">
      <c r="A74">
        <v>1</v>
      </c>
      <c r="B74" t="s">
        <v>104</v>
      </c>
      <c r="C74" t="str">
        <f>"INSERT INTO `accessoire`(`idAccessoire`, `libelle`) VALUES ("&amp;A74&amp;", '"&amp;B74&amp;"')"</f>
        <v>INSERT INTO `accessoire`(`idAccessoire`, `libelle`) VALUES (1, 'aucun')</v>
      </c>
      <c r="D74">
        <f>A74</f>
        <v>1</v>
      </c>
    </row>
    <row r="75" spans="1:4" x14ac:dyDescent="0.25">
      <c r="A75">
        <v>2</v>
      </c>
      <c r="B75" t="s">
        <v>102</v>
      </c>
      <c r="C75" t="str">
        <f>"INSERT INTO `accessoire`(`idAccessoire`, `libelle`) VALUES ("&amp;A75&amp;", '"&amp;B75&amp;"')"</f>
        <v>INSERT INTO `accessoire`(`idAccessoire`, `libelle`) VALUES (2, 'Millenium GS-2001 A')</v>
      </c>
      <c r="D75">
        <f>A75</f>
        <v>2</v>
      </c>
    </row>
    <row r="77" spans="1:4" x14ac:dyDescent="0.25">
      <c r="A77" t="s">
        <v>86</v>
      </c>
      <c r="B77" t="s">
        <v>116</v>
      </c>
    </row>
    <row r="78" spans="1:4" x14ac:dyDescent="0.25">
      <c r="A78">
        <v>2</v>
      </c>
      <c r="B78" t="s">
        <v>115</v>
      </c>
      <c r="C78" t="str">
        <f>"INSERT INTO `tuner`(`idTuners`, `marque`) VALUES ("&amp;A78&amp;", '"&amp;B78&amp;"')"</f>
        <v>INSERT INTO `tuner`(`idTuners`, `marque`) VALUES (2, 'Floyd')</v>
      </c>
      <c r="D78">
        <f>A78</f>
        <v>2</v>
      </c>
    </row>
    <row r="79" spans="1:4" x14ac:dyDescent="0.25">
      <c r="A79">
        <v>1</v>
      </c>
      <c r="B79" t="s">
        <v>22</v>
      </c>
      <c r="C79" t="str">
        <f>"INSERT INTO `tuner`(`idTuners`, `marque`) VALUES ("&amp;A79&amp;", '"&amp;B79&amp;"')"</f>
        <v>INSERT INTO `tuner`(`idTuners`, `marque`) VALUES (1, 'Schecter')</v>
      </c>
      <c r="D79">
        <f>A79</f>
        <v>1</v>
      </c>
    </row>
    <row r="81" spans="1:3" x14ac:dyDescent="0.25">
      <c r="A81" t="s">
        <v>138</v>
      </c>
      <c r="B81" t="s">
        <v>88</v>
      </c>
    </row>
    <row r="82" spans="1:3" x14ac:dyDescent="0.25">
      <c r="A82">
        <v>1</v>
      </c>
      <c r="B82" t="s">
        <v>32</v>
      </c>
      <c r="C82" t="str">
        <f>"INSERT INTO test.couleur (idCouleur, libelle) VALUES("&amp;A82&amp;", '"&amp;B82&amp;"');"</f>
        <v>INSERT INTO test.couleur (idCouleur, libelle) VALUES(1, 'Aurora Burst');</v>
      </c>
    </row>
    <row r="83" spans="1:3" x14ac:dyDescent="0.25">
      <c r="A83">
        <v>2</v>
      </c>
      <c r="B83" t="s">
        <v>53</v>
      </c>
      <c r="C83" t="str">
        <f t="shared" ref="C83:C100" si="7">"INSERT INTO test.couleur (idCouleur, libelle) VALUES("&amp;A83&amp;", '"&amp;B83&amp;"');"</f>
        <v>INSERT INTO test.couleur (idCouleur, libelle) VALUES(2, 'Carbon Grey');</v>
      </c>
    </row>
    <row r="84" spans="1:3" x14ac:dyDescent="0.25">
      <c r="A84">
        <v>3</v>
      </c>
      <c r="B84" t="s">
        <v>76</v>
      </c>
      <c r="C84" t="str">
        <f t="shared" si="7"/>
        <v>INSERT INTO test.couleur (idCouleur, libelle) VALUES(3, 'Charcoal Burst');</v>
      </c>
    </row>
    <row r="85" spans="1:3" x14ac:dyDescent="0.25">
      <c r="A85">
        <v>4</v>
      </c>
      <c r="B85" t="s">
        <v>130</v>
      </c>
      <c r="C85" t="str">
        <f t="shared" si="7"/>
        <v>INSERT INTO test.couleur (idCouleur, libelle) VALUES(4, 'Electric Magenta');</v>
      </c>
    </row>
    <row r="86" spans="1:3" x14ac:dyDescent="0.25">
      <c r="A86">
        <v>5</v>
      </c>
      <c r="B86" t="s">
        <v>56</v>
      </c>
      <c r="C86" t="str">
        <f t="shared" si="7"/>
        <v>INSERT INTO test.couleur (idCouleur, libelle) VALUES(5, 'Gloss Black');</v>
      </c>
    </row>
    <row r="87" spans="1:3" x14ac:dyDescent="0.25">
      <c r="A87">
        <v>6</v>
      </c>
      <c r="B87" t="s">
        <v>19</v>
      </c>
      <c r="C87" t="str">
        <f t="shared" si="7"/>
        <v>INSERT INTO test.couleur (idCouleur, libelle) VALUES(6, 'Natural Satin');</v>
      </c>
    </row>
    <row r="88" spans="1:3" x14ac:dyDescent="0.25">
      <c r="A88">
        <v>7</v>
      </c>
      <c r="B88" t="s">
        <v>131</v>
      </c>
      <c r="C88" t="str">
        <f t="shared" si="7"/>
        <v>INSERT INTO test.couleur (idCouleur, libelle) VALUES(7, 'Ocean Blue Burst');</v>
      </c>
    </row>
    <row r="89" spans="1:3" x14ac:dyDescent="0.25">
      <c r="A89">
        <v>8</v>
      </c>
      <c r="B89" t="s">
        <v>135</v>
      </c>
      <c r="C89" t="str">
        <f t="shared" si="7"/>
        <v>INSERT INTO test.couleur (idCouleur, libelle) VALUES(8, 'Satin Aqua');</v>
      </c>
    </row>
    <row r="90" spans="1:3" x14ac:dyDescent="0.25">
      <c r="A90">
        <v>9</v>
      </c>
      <c r="B90" t="s">
        <v>25</v>
      </c>
      <c r="C90" t="str">
        <f t="shared" si="7"/>
        <v>INSERT INTO test.couleur (idCouleur, libelle) VALUES(9, 'Satin Black');</v>
      </c>
    </row>
    <row r="91" spans="1:3" x14ac:dyDescent="0.25">
      <c r="A91">
        <v>10</v>
      </c>
      <c r="B91" t="s">
        <v>136</v>
      </c>
      <c r="C91" t="str">
        <f t="shared" si="7"/>
        <v>INSERT INTO test.couleur (idCouleur, libelle) VALUES(10, 'Satin Metallic Light Blue');</v>
      </c>
    </row>
    <row r="92" spans="1:3" x14ac:dyDescent="0.25">
      <c r="A92">
        <v>11</v>
      </c>
      <c r="B92" t="s">
        <v>137</v>
      </c>
      <c r="C92" t="str">
        <f t="shared" si="7"/>
        <v>INSERT INTO test.couleur (idCouleur, libelle) VALUES(11, 'Satin Purple');</v>
      </c>
    </row>
    <row r="93" spans="1:3" x14ac:dyDescent="0.25">
      <c r="A93">
        <v>12</v>
      </c>
      <c r="B93" t="s">
        <v>54</v>
      </c>
      <c r="C93" t="str">
        <f t="shared" si="7"/>
        <v>INSERT INTO test.couleur (idCouleur, libelle) VALUES(12, 'Satin See Thru Black');</v>
      </c>
    </row>
    <row r="94" spans="1:3" x14ac:dyDescent="0.25">
      <c r="A94">
        <v>13</v>
      </c>
      <c r="B94" t="s">
        <v>134</v>
      </c>
      <c r="C94" t="str">
        <f t="shared" si="7"/>
        <v>INSERT INTO test.couleur (idCouleur, libelle) VALUES(13, 'Satin White');</v>
      </c>
    </row>
    <row r="95" spans="1:3" x14ac:dyDescent="0.25">
      <c r="A95">
        <v>14</v>
      </c>
      <c r="B95" t="s">
        <v>132</v>
      </c>
      <c r="C95" t="str">
        <f t="shared" si="7"/>
        <v>INSERT INTO test.couleur (idCouleur, libelle) VALUES(14, 'See-Thru Cherry Burst');</v>
      </c>
    </row>
    <row r="96" spans="1:3" x14ac:dyDescent="0.25">
      <c r="A96">
        <v>15</v>
      </c>
      <c r="B96" t="s">
        <v>39</v>
      </c>
      <c r="C96" t="str">
        <f t="shared" si="7"/>
        <v>INSERT INTO test.couleur (idCouleur, libelle) VALUES(15, 'Trans Black Burst Satin');</v>
      </c>
    </row>
    <row r="97" spans="1:3" x14ac:dyDescent="0.25">
      <c r="A97">
        <v>16</v>
      </c>
      <c r="B97" t="s">
        <v>110</v>
      </c>
      <c r="C97" t="str">
        <f t="shared" si="7"/>
        <v>INSERT INTO test.couleur (idCouleur, libelle) VALUES(16, 'Vampyre Red Burst Satin');</v>
      </c>
    </row>
    <row r="98" spans="1:3" x14ac:dyDescent="0.25">
      <c r="A98">
        <v>17</v>
      </c>
      <c r="B98" t="s">
        <v>133</v>
      </c>
      <c r="C98" t="str">
        <f t="shared" si="7"/>
        <v>INSERT INTO test.couleur (idCouleur, libelle) VALUES(17, 'Vintage Sunburst');</v>
      </c>
    </row>
  </sheetData>
  <sortState xmlns:xlrd2="http://schemas.microsoft.com/office/spreadsheetml/2017/richdata2" ref="B62:D63">
    <sortCondition ref="B62:B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 instru</vt:lpstr>
      <vt:lpstr>magasin</vt:lpstr>
      <vt:lpstr>table lien couleur</vt:lpstr>
      <vt:lpstr>table lien accessoire</vt:lpstr>
      <vt:lpstr>tables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Carlini</dc:creator>
  <cp:lastModifiedBy>Nathan Carlini</cp:lastModifiedBy>
  <dcterms:created xsi:type="dcterms:W3CDTF">2023-01-08T08:42:44Z</dcterms:created>
  <dcterms:modified xsi:type="dcterms:W3CDTF">2023-01-08T19:34:42Z</dcterms:modified>
</cp:coreProperties>
</file>