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DAMENTUS" sheetId="1" state="visible" r:id="rId3"/>
    <sheet name="LPA" sheetId="2" state="visible" r:id="rId4"/>
    <sheet name="ROIC" sheetId="3" state="visible" r:id="rId5"/>
    <sheet name="RO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E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multiplicado pelo número de ações</t>
        </r>
      </text>
    </comment>
    <comment ref="E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Soma do valor de mercado mais a dívida líquida da empresa.</t>
        </r>
      </text>
    </comment>
    <comment ref="E6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dividido pelo lucro por ação</t>
        </r>
      </text>
    </comment>
    <comment ref="E7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dividido pelo Valor patrimonial por ação</t>
        </r>
      </text>
    </comment>
    <comment ref="E8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/ Ebit por ação</t>
        </r>
      </text>
    </comment>
    <comment ref="E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Receita Liq por Ação</t>
        </r>
      </text>
    </comment>
    <comment ref="E1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Ativo por ação</t>
        </r>
      </text>
    </comment>
    <comment ref="E11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Cap. Giro por ação</t>
        </r>
      </text>
    </comment>
    <comment ref="E1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Dividendos pago por ação nos últimos doze meses / Preço da ação</t>
        </r>
      </text>
    </comment>
    <comment ref="E1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da firma / Ebit</t>
        </r>
      </text>
    </comment>
    <comment ref="E1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da firma / Ebit</t>
        </r>
      </text>
    </comment>
    <comment ref="E18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Todos os bens, direitos e valores a receber de uma entidade
</t>
        </r>
      </text>
    </comment>
    <comment ref="E1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Caixa da empresa</t>
        </r>
      </text>
    </comment>
    <comment ref="E2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Bens e direitos que podem ser convertidos em dinheiro em menos de 1 ano</t>
        </r>
      </text>
    </comment>
    <comment ref="E2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Receita Líquida é a soma de todas as vendas da empresa em determinado período deduzido de devoluções, descontos e alguns impostos</t>
        </r>
      </text>
    </comment>
    <comment ref="E2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antes de impostos e juros</t>
        </r>
      </text>
    </comment>
    <comment ref="E2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O que sobra das vendas após todas as despesas.</t>
        </r>
      </text>
    </comment>
    <comment ref="G6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Por Ação</t>
        </r>
      </text>
    </comment>
    <comment ref="G7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Patrimonial Por Ação</t>
        </r>
      </text>
    </comment>
    <comment ref="G8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bruto / Receita liquida
</t>
        </r>
      </text>
    </comment>
    <comment ref="G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Ebit / Receita Liq.</t>
        </r>
      </text>
    </comment>
    <comment ref="G1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Liq. / Receita Liq.</t>
        </r>
      </text>
    </comment>
    <comment ref="G11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Ebit / Ativos Totais</t>
        </r>
      </text>
    </comment>
    <comment ref="G12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Retorno sobre o capital investido: Calculado dividindo-se o Ebit por (Ativos - Fornecedores - Caixa). Informa o retorno que a empresa consegue sobre o capital total aplicado.</t>
        </r>
      </text>
    </comment>
    <comment ref="G1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Retorno sobre o Patrimônio Líquido: Lucro líquido / Patrimônio Líquido.</t>
        </r>
      </text>
    </comment>
    <comment ref="G1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Ativo Circulante / Passivo Circulante.
Reflete a capacidade de pagamento da empresa no prazo de um ano.</t>
        </r>
      </text>
    </comment>
    <comment ref="G1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Divida Bruta / Patrimônio Líquido</t>
        </r>
      </text>
    </comment>
    <comment ref="G18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Soma das dívidas de curto e longo prazo</t>
        </r>
      </text>
    </comment>
    <comment ref="G1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Dív. Bruta menos o Caixa</t>
        </r>
      </text>
    </comment>
    <comment ref="G2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Ativos menos Passivos</t>
        </r>
      </text>
    </comment>
    <comment ref="G2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Receita Líquida é a soma de todas as vendas da empresa em determinado período deduzido de devoluções, descontos e alguns impostos</t>
        </r>
      </text>
    </comment>
    <comment ref="G2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antes de impostos e juros</t>
        </r>
      </text>
    </comment>
    <comment ref="G2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O que sobra das vendas após todas as despesas.</t>
        </r>
      </text>
    </comment>
    <comment ref="J2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dividido pelo lucro por ação</t>
        </r>
      </text>
    </comment>
    <comment ref="J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dividido pelo Valor patrimonial por ação</t>
        </r>
      </text>
    </comment>
    <comment ref="J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/ Ebit por ação</t>
        </r>
      </text>
    </comment>
    <comment ref="J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Receita Liq por Ação</t>
        </r>
      </text>
    </comment>
    <comment ref="J6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Ativo por ação</t>
        </r>
      </text>
    </comment>
    <comment ref="J7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Preço da ação / Cap. Giro por ação</t>
        </r>
      </text>
    </comment>
    <comment ref="J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Dividendos pago por ação nos últimos doze meses / Preço da ação</t>
        </r>
      </text>
    </comment>
    <comment ref="J1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da firma / Ebit</t>
        </r>
      </text>
    </comment>
    <comment ref="J11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da firma / Ebit</t>
        </r>
      </text>
    </comment>
    <comment ref="J13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Por Ação</t>
        </r>
      </text>
    </comment>
    <comment ref="J14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Valor Patrimonial Por Ação</t>
        </r>
      </text>
    </comment>
    <comment ref="J15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bruto / Receita liquida
</t>
        </r>
      </text>
    </comment>
    <comment ref="J16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Ebit / Receita Liq.</t>
        </r>
      </text>
    </comment>
    <comment ref="J17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Lucro Liq. / Receita Liq.</t>
        </r>
      </text>
    </comment>
    <comment ref="J18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Ebit / Ativos Totais</t>
        </r>
      </text>
    </comment>
    <comment ref="J19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Retorno sobre o capital investido: Calculado dividindo-se o Ebit por (Ativos - Fornecedores - Caixa). Informa o retorno que a empresa consegue sobre o capital total aplicado.</t>
        </r>
      </text>
    </comment>
    <comment ref="J20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Retorno sobre o Patrimônio Líquido: Lucro líquido / Patrimônio Líquido.</t>
        </r>
      </text>
    </comment>
    <comment ref="J21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Ativo Circulante / Passivo Circulante.
Reflete a capacidade de pagamento da empresa no prazo de um ano.</t>
        </r>
      </text>
    </comment>
    <comment ref="J22" authorId="0">
      <text>
        <r>
          <rPr>
            <sz val="10"/>
            <rFont val="Arial"/>
            <family val="2"/>
          </rPr>
          <t xml:space="preserve">User:
</t>
        </r>
        <r>
          <rPr>
            <sz val="9"/>
            <color rgb="FF000000"/>
            <rFont val="Segoe UI"/>
            <family val="2"/>
            <charset val="1"/>
          </rPr>
          <t xml:space="preserve">Divida Bruta / Patrimônio Líquido</t>
        </r>
      </text>
    </comment>
  </commentList>
</comments>
</file>

<file path=xl/sharedStrings.xml><?xml version="1.0" encoding="utf-8"?>
<sst xmlns="http://schemas.openxmlformats.org/spreadsheetml/2006/main" count="158" uniqueCount="108">
  <si>
    <t xml:space="preserve">Ativo circulante</t>
  </si>
  <si>
    <t xml:space="preserve">Papel</t>
  </si>
  <si>
    <t xml:space="preserve">ABEV3</t>
  </si>
  <si>
    <t xml:space="preserve">Cotação</t>
  </si>
  <si>
    <t xml:space="preserve">P/L</t>
  </si>
  <si>
    <t xml:space="preserve">Menos tempo de retorno que a SELIC</t>
  </si>
  <si>
    <t xml:space="preserve">Caixa</t>
  </si>
  <si>
    <t xml:space="preserve">Valor de mercado</t>
  </si>
  <si>
    <t xml:space="preserve">P/VP</t>
  </si>
  <si>
    <t xml:space="preserve">Menor que 2 e maior que 0</t>
  </si>
  <si>
    <t xml:space="preserve">Aplicações Financeiras</t>
  </si>
  <si>
    <t xml:space="preserve">Valor da firma</t>
  </si>
  <si>
    <t xml:space="preserve">Nro. Ações</t>
  </si>
  <si>
    <t xml:space="preserve">P/EBIT</t>
  </si>
  <si>
    <t xml:space="preserve">Menor que 10</t>
  </si>
  <si>
    <t xml:space="preserve">Ativo Não Circulante</t>
  </si>
  <si>
    <t xml:space="preserve">Indicadores fundamentalistas</t>
  </si>
  <si>
    <t xml:space="preserve">PSR</t>
  </si>
  <si>
    <t xml:space="preserve">Igual ou menor que 1</t>
  </si>
  <si>
    <t xml:space="preserve">Total Ativo</t>
  </si>
  <si>
    <t xml:space="preserve">LPA</t>
  </si>
  <si>
    <t xml:space="preserve">P/Ativos</t>
  </si>
  <si>
    <t xml:space="preserve">Menor que 2</t>
  </si>
  <si>
    <t xml:space="preserve">VPA</t>
  </si>
  <si>
    <t xml:space="preserve">P/Cap.Giro</t>
  </si>
  <si>
    <t xml:space="preserve">Quanto menor, melhor. E que seja positivo.</t>
  </si>
  <si>
    <t xml:space="preserve">Passivo Circulante</t>
  </si>
  <si>
    <t xml:space="preserve">Margem Bruta</t>
  </si>
  <si>
    <t xml:space="preserve">P/Ativ Circ Liq</t>
  </si>
  <si>
    <t xml:space="preserve">Qualquer valor acima de 0</t>
  </si>
  <si>
    <t xml:space="preserve">Passivo Não Circulante</t>
  </si>
  <si>
    <t xml:space="preserve">Marg. EBIT</t>
  </si>
  <si>
    <t xml:space="preserve">Div. Yield</t>
  </si>
  <si>
    <t xml:space="preserve">Igual ou maior que 6%</t>
  </si>
  <si>
    <t xml:space="preserve">Patrimônio Líquido</t>
  </si>
  <si>
    <t xml:space="preserve">Marg. Líquida</t>
  </si>
  <si>
    <t xml:space="preserve">EV / EBITDA</t>
  </si>
  <si>
    <t xml:space="preserve">Total Passivo + Patrim. Líq.</t>
  </si>
  <si>
    <t xml:space="preserve">EBIT / Ativo</t>
  </si>
  <si>
    <t xml:space="preserve">EV / EBIT</t>
  </si>
  <si>
    <t xml:space="preserve">ROIC</t>
  </si>
  <si>
    <t xml:space="preserve">Cres. Rec (5a)</t>
  </si>
  <si>
    <t xml:space="preserve">Quanto maior, melhor e importante que seja positivo</t>
  </si>
  <si>
    <t xml:space="preserve">Dívida Bruta</t>
  </si>
  <si>
    <t xml:space="preserve">ROE</t>
  </si>
  <si>
    <t xml:space="preserve">Ter um crescimento constante nos últimos 5 anos.</t>
  </si>
  <si>
    <t xml:space="preserve">Dívida Líquida</t>
  </si>
  <si>
    <t xml:space="preserve">Liquidez Corr</t>
  </si>
  <si>
    <t xml:space="preserve">Maior que a metade da cotação.</t>
  </si>
  <si>
    <t xml:space="preserve">Div Br/ Patrim</t>
  </si>
  <si>
    <t xml:space="preserve">Igual ou maior que 40% ao ano, nos últimos 10 anos.</t>
  </si>
  <si>
    <t xml:space="preserve">Resultados dos últimos 12 meses</t>
  </si>
  <si>
    <t xml:space="preserve">Giro Ativos</t>
  </si>
  <si>
    <t xml:space="preserve">Sempre positivo e possuir uma das melhores margens do setor nos últimos 10 anos.</t>
  </si>
  <si>
    <t xml:space="preserve">Receita Líquida 9M 2024</t>
  </si>
  <si>
    <t xml:space="preserve">Dados Balanço Patrimonial</t>
  </si>
  <si>
    <t xml:space="preserve">Receita Líquida 4T 2023</t>
  </si>
  <si>
    <t xml:space="preserve">Ativo</t>
  </si>
  <si>
    <t xml:space="preserve">Dív. Bruta</t>
  </si>
  <si>
    <t xml:space="preserve">Sempre positivo e possuir uma das melhores porcentagens do setor nos últimos 5 anos.</t>
  </si>
  <si>
    <t xml:space="preserve">Total Receita Líquida</t>
  </si>
  <si>
    <t xml:space="preserve">Disponibilidades</t>
  </si>
  <si>
    <t xml:space="preserve">Dív. Líquida</t>
  </si>
  <si>
    <t xml:space="preserve">EBIT 9M 2024</t>
  </si>
  <si>
    <t xml:space="preserve">Ativo Circulante</t>
  </si>
  <si>
    <t xml:space="preserve">Patrim. Líq</t>
  </si>
  <si>
    <t xml:space="preserve">EBIT 4T 2023</t>
  </si>
  <si>
    <t xml:space="preserve">Dados demonstrativos de resultados</t>
  </si>
  <si>
    <t xml:space="preserve">Maior que 1 e quanto maior melhor!</t>
  </si>
  <si>
    <t xml:space="preserve">Total EBIT</t>
  </si>
  <si>
    <t xml:space="preserve">Últimos 12 meses</t>
  </si>
  <si>
    <t xml:space="preserve">Últimos 3 meses</t>
  </si>
  <si>
    <t xml:space="preserve">Maior que 0 e igual ou menor que 0,50</t>
  </si>
  <si>
    <t xml:space="preserve">Lucro Líquido 9M 2024</t>
  </si>
  <si>
    <t xml:space="preserve">Receita Líquida</t>
  </si>
  <si>
    <t xml:space="preserve">Quanto maior, melhor.</t>
  </si>
  <si>
    <t xml:space="preserve">Lucro Líquido 4T 2023</t>
  </si>
  <si>
    <t xml:space="preserve">EBIT</t>
  </si>
  <si>
    <t xml:space="preserve">Total Lucro Líquido</t>
  </si>
  <si>
    <t xml:space="preserve">Lucro Líquido</t>
  </si>
  <si>
    <t xml:space="preserve">EBITDA 9M 2024</t>
  </si>
  <si>
    <t xml:space="preserve">EBITDA 4T 2023</t>
  </si>
  <si>
    <t xml:space="preserve">Dividendos</t>
  </si>
  <si>
    <t xml:space="preserve">Total EBITDA</t>
  </si>
  <si>
    <t xml:space="preserve">Lucro Bruto 9M 2024</t>
  </si>
  <si>
    <t xml:space="preserve">Lucro Bruto 4T 2023</t>
  </si>
  <si>
    <t xml:space="preserve">Total Lucro Bruto</t>
  </si>
  <si>
    <t xml:space="preserve">Receita dos últimos 5 anos</t>
  </si>
  <si>
    <t xml:space="preserve">Receita Líquida 12M 2020</t>
  </si>
  <si>
    <t xml:space="preserve">Receita Líquida 12M 2016</t>
  </si>
  <si>
    <t xml:space="preserve">ITAÚ</t>
  </si>
  <si>
    <t xml:space="preserve">Número de Ações</t>
  </si>
  <si>
    <t xml:space="preserve">Itaú</t>
  </si>
  <si>
    <t xml:space="preserve">Bradesco</t>
  </si>
  <si>
    <t xml:space="preserve">Banco do Brasil</t>
  </si>
  <si>
    <t xml:space="preserve">LPA médio (últ. 5 anos)</t>
  </si>
  <si>
    <t xml:space="preserve">BRADESCO</t>
  </si>
  <si>
    <t xml:space="preserve">BANCO DO BRASIL</t>
  </si>
  <si>
    <t xml:space="preserve">9M21</t>
  </si>
  <si>
    <t xml:space="preserve">4T20</t>
  </si>
  <si>
    <t xml:space="preserve">ÚLTIMOS 12 MESES</t>
  </si>
  <si>
    <t xml:space="preserve">IMPOSTOS</t>
  </si>
  <si>
    <t xml:space="preserve">CIRCULANTE</t>
  </si>
  <si>
    <t xml:space="preserve">NÃO CIRCULANTE</t>
  </si>
  <si>
    <t xml:space="preserve">TOTAL</t>
  </si>
  <si>
    <t xml:space="preserve">DÍVIDA BRUTA</t>
  </si>
  <si>
    <t xml:space="preserve">PATRIM. LÍQ.</t>
  </si>
  <si>
    <t xml:space="preserve">LUCRO LÍQUIDO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</si>
</sst>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_-&quot;R$&quot;* #,##0.00_-;&quot;-R$&quot;* #,##0.00_-;_-&quot;R$&quot;* \-??_-;_-@_-"/>
    <numFmt numFmtId="166" formatCode="_-* #,##0.00_-;\-* #,##0.00_-;_-* \-??_-;_-@_-"/>
    <numFmt numFmtId="167" formatCode="0.00"/>
    <numFmt numFmtId="168" formatCode="#,##0"/>
    <numFmt numFmtId="169" formatCode="d/m/yyyy"/>
    <numFmt numFmtId="170" formatCode="0.0%"/>
    <numFmt numFmtId="171" formatCode="&quot;R$ &quot;#,##0.00"/>
    <numFmt numFmtId="172" formatCode="0%"/>
    <numFmt numFmtId="173" formatCode="_-&quot;R$ &quot;* #,##0.00_-;&quot;-R$ &quot;* #,##0.00_-;_-&quot;R$ &quot;* \-??_-;_-@_-"/>
    <numFmt numFmtId="174" formatCode="_-&quot;R$&quot;* #,##0_-;&quot;-R$&quot;* #,##0_-;_-&quot;R$&quot;* \-??_-;_-@_-"/>
    <numFmt numFmtId="175" formatCode="0.00%"/>
    <numFmt numFmtId="176" formatCode="_-* #,##0.00000000000_-;\-* #,##0.00000000000_-;_-* \-??_-;_-@_-"/>
    <numFmt numFmtId="177" formatCode="_-* #,##0.00000_-;\-* #,##0.00000_-;_-* \-??_-;_-@_-"/>
  </numFmts>
  <fonts count="2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b val="true"/>
      <sz val="8"/>
      <color rgb="FF4F5E69"/>
      <name val="Inherit"/>
      <family val="0"/>
      <charset val="1"/>
    </font>
    <font>
      <b val="true"/>
      <sz val="8"/>
      <color rgb="FF677C59"/>
      <name val="Inherit"/>
      <family val="0"/>
      <charset val="1"/>
    </font>
    <font>
      <b val="true"/>
      <sz val="13"/>
      <color rgb="FF0C273C"/>
      <name val="Inherit"/>
      <family val="0"/>
      <charset val="1"/>
    </font>
    <font>
      <sz val="10"/>
      <color rgb="FF39502A"/>
      <name val="Times New Roman"/>
      <family val="1"/>
      <charset val="1"/>
    </font>
    <font>
      <sz val="10"/>
      <color rgb="FF677C59"/>
      <name val="Times New Roman"/>
      <family val="1"/>
      <charset val="1"/>
    </font>
    <font>
      <sz val="14"/>
      <color rgb="FF21425B"/>
      <name val="Inherit"/>
      <family val="0"/>
      <charset val="1"/>
    </font>
    <font>
      <b val="true"/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1"/>
      <color rgb="FF063B64"/>
      <name val="Inherit"/>
      <family val="0"/>
      <charset val="1"/>
    </font>
    <font>
      <sz val="9"/>
      <color rgb="FF585A5B"/>
      <name val="Trebuchet MS"/>
      <family val="2"/>
      <charset val="1"/>
    </font>
    <font>
      <sz val="10"/>
      <color theme="1"/>
      <name val="Calibri"/>
      <family val="2"/>
      <charset val="1"/>
    </font>
    <font>
      <sz val="10"/>
      <color rgb="FF585A5B"/>
      <name val="Calibri Light"/>
      <family val="2"/>
      <charset val="1"/>
    </font>
    <font>
      <sz val="9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  <font>
      <sz val="11"/>
      <color rgb="FF4F5E69"/>
      <name val="Calibri"/>
      <family val="2"/>
      <charset val="1"/>
    </font>
    <font>
      <sz val="11"/>
      <color rgb="FF21425B"/>
      <name val="Calibri"/>
      <family val="2"/>
      <charset val="1"/>
    </font>
    <font>
      <b val="true"/>
      <sz val="15"/>
      <color rgb="FF21425B"/>
      <name val="Calibri"/>
      <family val="2"/>
      <charset val="1"/>
    </font>
    <font>
      <b val="true"/>
      <sz val="11"/>
      <color rgb="FF21425B"/>
      <name val="Calibri"/>
      <family val="2"/>
      <charset val="1"/>
    </font>
    <font>
      <b val="true"/>
      <sz val="11"/>
      <color rgb="FFC7D7E3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rgb="FFEDF6E7"/>
      </patternFill>
    </fill>
    <fill>
      <patternFill patternType="solid">
        <fgColor rgb="FFC7D7E3"/>
        <bgColor rgb="FFBDD7EE"/>
      </patternFill>
    </fill>
    <fill>
      <patternFill patternType="solid">
        <fgColor rgb="FFEDF6E7"/>
        <bgColor rgb="FFE7E6E6"/>
      </patternFill>
    </fill>
    <fill>
      <patternFill patternType="solid">
        <fgColor theme="0"/>
        <bgColor rgb="FFEDF6E7"/>
      </patternFill>
    </fill>
    <fill>
      <patternFill patternType="solid">
        <fgColor rgb="FF85ACC9"/>
        <bgColor rgb="FF9DBDD4"/>
      </patternFill>
    </fill>
    <fill>
      <patternFill patternType="solid">
        <fgColor theme="0" tint="-0.5"/>
        <bgColor rgb="FF677C59"/>
      </patternFill>
    </fill>
    <fill>
      <patternFill patternType="solid">
        <fgColor theme="1" tint="0.3499"/>
        <bgColor rgb="FF585A5B"/>
      </patternFill>
    </fill>
    <fill>
      <patternFill patternType="solid">
        <fgColor rgb="FF9DBDD4"/>
        <bgColor rgb="FFB4C7E7"/>
      </patternFill>
    </fill>
    <fill>
      <patternFill patternType="solid">
        <fgColor rgb="FF21425B"/>
        <bgColor rgb="FF063B64"/>
      </patternFill>
    </fill>
    <fill>
      <patternFill patternType="solid">
        <fgColor theme="4" tint="0.5999"/>
        <bgColor rgb="FFBDD7EE"/>
      </patternFill>
    </fill>
    <fill>
      <patternFill patternType="solid">
        <fgColor theme="8" tint="0.5999"/>
        <bgColor rgb="FFC7D7E3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/>
      <top style="thin">
        <color theme="0" tint="-0.25"/>
      </top>
      <bottom/>
      <diagonal/>
    </border>
    <border diagonalUp="false" diagonalDown="false">
      <left/>
      <right style="thin">
        <color theme="0" tint="-0.25"/>
      </right>
      <top style="thin">
        <color theme="0" tint="-0.25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theme="0" tint="-0.25"/>
      </left>
      <right/>
      <top/>
      <bottom/>
      <diagonal/>
    </border>
    <border diagonalUp="false" diagonalDown="false">
      <left/>
      <right style="thin">
        <color theme="0" tint="-0.25"/>
      </right>
      <top/>
      <bottom/>
      <diagonal/>
    </border>
    <border diagonalUp="false" diagonalDown="false">
      <left style="thin">
        <color theme="0" tint="-0.25"/>
      </left>
      <right/>
      <top/>
      <bottom style="thin">
        <color theme="0" tint="-0.25"/>
      </bottom>
      <diagonal/>
    </border>
    <border diagonalUp="false" diagonalDown="false">
      <left/>
      <right style="thin">
        <color theme="0" tint="-0.25"/>
      </right>
      <top/>
      <bottom style="thin">
        <color theme="0" tint="-0.25"/>
      </bottom>
      <diagonal/>
    </border>
    <border diagonalUp="false" diagonalDown="false">
      <left style="thin">
        <color theme="2" tint="-0.25"/>
      </left>
      <right/>
      <top style="thin">
        <color theme="2" tint="-0.25"/>
      </top>
      <bottom/>
      <diagonal/>
    </border>
    <border diagonalUp="false" diagonalDown="false">
      <left/>
      <right style="thin">
        <color theme="2" tint="-0.25"/>
      </right>
      <top style="thin">
        <color theme="2" tint="-0.25"/>
      </top>
      <bottom/>
      <diagonal/>
    </border>
    <border diagonalUp="false" diagonalDown="false">
      <left style="thin">
        <color theme="2" tint="-0.25"/>
      </left>
      <right/>
      <top/>
      <bottom/>
      <diagonal/>
    </border>
    <border diagonalUp="false" diagonalDown="false">
      <left/>
      <right style="thin">
        <color theme="2" tint="-0.25"/>
      </right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/>
      <diagonal/>
    </border>
    <border diagonalUp="false" diagonalDown="false">
      <left style="thin">
        <color theme="2" tint="-0.25"/>
      </left>
      <right/>
      <top style="thin">
        <color theme="0" tint="-0.25"/>
      </top>
      <bottom/>
      <diagonal/>
    </border>
    <border diagonalUp="false" diagonalDown="false">
      <left/>
      <right style="thin">
        <color theme="2" tint="-0.25"/>
      </right>
      <top style="thin">
        <color theme="0" tint="-0.25"/>
      </top>
      <bottom/>
      <diagonal/>
    </border>
    <border diagonalUp="false" diagonalDown="false">
      <left style="thin">
        <color theme="2" tint="-0.25"/>
      </left>
      <right/>
      <top/>
      <bottom style="thin">
        <color theme="0" tint="-0.5"/>
      </bottom>
      <diagonal/>
    </border>
    <border diagonalUp="false" diagonalDown="false">
      <left/>
      <right style="thin">
        <color theme="2" tint="-0.25"/>
      </right>
      <top/>
      <bottom style="thin">
        <color theme="0" tint="-0.5"/>
      </bottom>
      <diagonal/>
    </border>
    <border diagonalUp="false" diagonalDown="false">
      <left style="thin">
        <color theme="2" tint="-0.25"/>
      </left>
      <right/>
      <top/>
      <bottom style="thin">
        <color theme="0" tint="-0.25"/>
      </bottom>
      <diagonal/>
    </border>
    <border diagonalUp="false" diagonalDown="false">
      <left/>
      <right style="thin">
        <color theme="2" tint="-0.25"/>
      </right>
      <top/>
      <bottom style="thin">
        <color theme="0" tint="-0.2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 diagonalUp="false" diagonalDown="false"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 diagonalUp="false" diagonalDown="false"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8" fillId="3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7" fontId="9" fillId="4" borderId="3" xfId="15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7" fontId="7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5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7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9" fontId="7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8" fontId="10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7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7" borderId="7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4" borderId="3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4" fillId="2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9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7" fillId="4" borderId="3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7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7" borderId="1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7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7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8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4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7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11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71" fontId="7" fillId="4" borderId="0" xfId="17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7" borderId="1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8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8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5" xfId="1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6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7" borderId="2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4" fillId="3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3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23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1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3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3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3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3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6" fillId="1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3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7" fillId="11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28" fillId="12" borderId="2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77C59"/>
      <rgbColor rgb="FF800080"/>
      <rgbColor rgb="FF008080"/>
      <rgbColor rgb="FFBFBFBF"/>
      <rgbColor rgb="FF808080"/>
      <rgbColor rgb="FF85ACC9"/>
      <rgbColor rgb="FF595959"/>
      <rgbColor rgb="FFEDF6E7"/>
      <rgbColor rgb="FFE7E6E6"/>
      <rgbColor rgb="FF660066"/>
      <rgbColor rgb="FFFF8080"/>
      <rgbColor rgb="FF0066CC"/>
      <rgbColor rgb="FFC7D7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DD7EE"/>
      <rgbColor rgb="FFCCFFCC"/>
      <rgbColor rgb="FFFFFF99"/>
      <rgbColor rgb="FFB4C7E7"/>
      <rgbColor rgb="FFFF99CC"/>
      <rgbColor rgb="FF9DBDD4"/>
      <rgbColor rgb="FFFFCC99"/>
      <rgbColor rgb="FF3366FF"/>
      <rgbColor rgb="FF33CCCC"/>
      <rgbColor rgb="FF99CC00"/>
      <rgbColor rgb="FFFFCC00"/>
      <rgbColor rgb="FFFF9900"/>
      <rgbColor rgb="FFFF6600"/>
      <rgbColor rgb="FF4F5E69"/>
      <rgbColor rgb="FFAFABAB"/>
      <rgbColor rgb="FF063B64"/>
      <rgbColor rgb="FF339966"/>
      <rgbColor rgb="FF0C273C"/>
      <rgbColor rgb="FF39502A"/>
      <rgbColor rgb="FF993300"/>
      <rgbColor rgb="FF993366"/>
      <rgbColor rgb="FF585A5B"/>
      <rgbColor rgb="FF2142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16015625" defaultRowHeight="15" zeroHeight="false" outlineLevelRow="0" outlineLevelCol="0"/>
  <cols>
    <col collapsed="false" customWidth="true" hidden="false" outlineLevel="0" max="2" min="2" style="1" width="23.04"/>
    <col collapsed="false" customWidth="true" hidden="false" outlineLevel="0" max="3" min="3" style="2" width="19.54"/>
    <col collapsed="false" customWidth="true" hidden="false" outlineLevel="0" max="4" min="4" style="1" width="6.91"/>
    <col collapsed="false" customWidth="true" hidden="false" outlineLevel="0" max="5" min="5" style="1" width="16.19"/>
    <col collapsed="false" customWidth="true" hidden="false" outlineLevel="0" max="6" min="6" style="1" width="13.06"/>
    <col collapsed="false" customWidth="true" hidden="false" outlineLevel="0" max="8" min="8" style="1" width="12.72"/>
    <col collapsed="false" customWidth="true" hidden="false" outlineLevel="0" max="11" min="11" style="1" width="30.92"/>
  </cols>
  <sheetData>
    <row r="1" customFormat="false" ht="15" hidden="false" customHeight="false" outlineLevel="0" collapsed="false">
      <c r="H1" s="1" t="n">
        <v>1</v>
      </c>
    </row>
    <row r="2" customFormat="false" ht="35.8" hidden="false" customHeight="false" outlineLevel="0" collapsed="false">
      <c r="B2" s="3" t="s">
        <v>0</v>
      </c>
      <c r="C2" s="4" t="n">
        <v>54155800000</v>
      </c>
      <c r="E2" s="5" t="s">
        <v>1</v>
      </c>
      <c r="F2" s="6" t="s">
        <v>2</v>
      </c>
      <c r="G2" s="7" t="s">
        <v>3</v>
      </c>
      <c r="H2" s="8" t="n">
        <v>14.09</v>
      </c>
      <c r="J2" s="5" t="s">
        <v>4</v>
      </c>
      <c r="K2" s="9" t="s">
        <v>5</v>
      </c>
    </row>
    <row r="3" customFormat="false" ht="15" hidden="false" customHeight="false" outlineLevel="0" collapsed="false">
      <c r="B3" s="10" t="s">
        <v>6</v>
      </c>
      <c r="C3" s="11" t="n">
        <v>28595700000</v>
      </c>
      <c r="E3" s="5" t="s">
        <v>7</v>
      </c>
      <c r="F3" s="12" t="n">
        <f aca="false">H4*H2</f>
        <v>222080944000</v>
      </c>
      <c r="G3" s="5"/>
      <c r="H3" s="13"/>
      <c r="J3" s="5" t="s">
        <v>8</v>
      </c>
      <c r="K3" s="9" t="s">
        <v>9</v>
      </c>
    </row>
    <row r="4" customFormat="false" ht="15" hidden="false" customHeight="false" outlineLevel="0" collapsed="false">
      <c r="B4" s="10" t="s">
        <v>10</v>
      </c>
      <c r="C4" s="11" t="n">
        <v>1242000000</v>
      </c>
      <c r="E4" s="5" t="s">
        <v>11</v>
      </c>
      <c r="F4" s="12" t="n">
        <f aca="false">F3+H19</f>
        <v>195695944000</v>
      </c>
      <c r="G4" s="5" t="s">
        <v>12</v>
      </c>
      <c r="H4" s="14" t="n">
        <v>15761600000</v>
      </c>
      <c r="J4" s="5" t="s">
        <v>13</v>
      </c>
      <c r="K4" s="9" t="s">
        <v>14</v>
      </c>
    </row>
    <row r="5" customFormat="false" ht="20.25" hidden="false" customHeight="true" outlineLevel="0" collapsed="false">
      <c r="B5" s="15" t="s">
        <v>15</v>
      </c>
      <c r="C5" s="16" t="n">
        <v>108352200000</v>
      </c>
      <c r="E5" s="17" t="s">
        <v>16</v>
      </c>
      <c r="F5" s="17"/>
      <c r="G5" s="17"/>
      <c r="H5" s="17"/>
      <c r="J5" s="5" t="s">
        <v>17</v>
      </c>
      <c r="K5" s="6" t="s">
        <v>18</v>
      </c>
    </row>
    <row r="6" customFormat="false" ht="15" hidden="false" customHeight="false" outlineLevel="0" collapsed="false">
      <c r="B6" s="18" t="s">
        <v>19</v>
      </c>
      <c r="C6" s="19" t="n">
        <f aca="false">C5+C2</f>
        <v>162508000000</v>
      </c>
      <c r="E6" s="5" t="s">
        <v>4</v>
      </c>
      <c r="F6" s="9" t="n">
        <f aca="false">H2/H6</f>
        <v>15.9259458141503</v>
      </c>
      <c r="G6" s="5" t="s">
        <v>20</v>
      </c>
      <c r="H6" s="9" t="n">
        <f aca="false">F25/H4</f>
        <v>0.884719825398437</v>
      </c>
      <c r="J6" s="5" t="s">
        <v>21</v>
      </c>
      <c r="K6" s="9" t="s">
        <v>22</v>
      </c>
    </row>
    <row r="7" customFormat="false" ht="15" hidden="false" customHeight="false" outlineLevel="0" collapsed="false">
      <c r="B7" s="20"/>
      <c r="C7" s="21"/>
      <c r="E7" s="5" t="s">
        <v>8</v>
      </c>
      <c r="F7" s="9" t="n">
        <f aca="false">H2/H7</f>
        <v>2.25138094180882</v>
      </c>
      <c r="G7" s="5" t="s">
        <v>23</v>
      </c>
      <c r="H7" s="9" t="n">
        <f aca="false">H20/H4</f>
        <v>6.25838112881941</v>
      </c>
      <c r="J7" s="5" t="s">
        <v>24</v>
      </c>
      <c r="K7" s="22" t="s">
        <v>25</v>
      </c>
    </row>
    <row r="8" customFormat="false" ht="23.45" hidden="false" customHeight="false" outlineLevel="0" collapsed="false">
      <c r="B8" s="23" t="s">
        <v>26</v>
      </c>
      <c r="C8" s="24" t="n">
        <v>49388700000</v>
      </c>
      <c r="E8" s="5" t="s">
        <v>13</v>
      </c>
      <c r="F8" s="9" t="n">
        <f aca="false">H2/(F24/H4)</f>
        <v>12.6339561158487</v>
      </c>
      <c r="G8" s="5" t="s">
        <v>27</v>
      </c>
      <c r="H8" s="25" t="n">
        <f aca="false">C31/F23</f>
        <v>0.252784671112109</v>
      </c>
      <c r="J8" s="5" t="s">
        <v>28</v>
      </c>
      <c r="K8" s="9" t="s">
        <v>29</v>
      </c>
    </row>
    <row r="9" customFormat="false" ht="15" hidden="false" customHeight="false" outlineLevel="0" collapsed="false">
      <c r="B9" s="26" t="s">
        <v>30</v>
      </c>
      <c r="C9" s="27" t="n">
        <v>13538700000</v>
      </c>
      <c r="E9" s="5" t="s">
        <v>17</v>
      </c>
      <c r="F9" s="9" t="n">
        <f aca="false">H2/(F23/H4)</f>
        <v>2.6949445007372</v>
      </c>
      <c r="G9" s="5" t="s">
        <v>31</v>
      </c>
      <c r="H9" s="25" t="n">
        <f aca="false">F24/F23</f>
        <v>0.213309629701541</v>
      </c>
      <c r="J9" s="5" t="s">
        <v>32</v>
      </c>
      <c r="K9" s="6" t="s">
        <v>33</v>
      </c>
    </row>
    <row r="10" customFormat="false" ht="23.45" hidden="false" customHeight="false" outlineLevel="0" collapsed="false">
      <c r="B10" s="26" t="s">
        <v>34</v>
      </c>
      <c r="C10" s="27" t="n">
        <v>98642100000</v>
      </c>
      <c r="E10" s="5" t="s">
        <v>21</v>
      </c>
      <c r="F10" s="9" t="n">
        <f aca="false">H2/(F18/H4)</f>
        <v>1.36658468506166</v>
      </c>
      <c r="G10" s="5" t="s">
        <v>35</v>
      </c>
      <c r="H10" s="25" t="n">
        <f aca="false">F25/F23</f>
        <v>0.169217234077409</v>
      </c>
      <c r="J10" s="5" t="s">
        <v>36</v>
      </c>
      <c r="K10" s="9" t="s">
        <v>25</v>
      </c>
    </row>
    <row r="11" customFormat="false" ht="15" hidden="false" customHeight="false" outlineLevel="0" collapsed="false">
      <c r="B11" s="28" t="s">
        <v>37</v>
      </c>
      <c r="C11" s="29" t="n">
        <f aca="false">C8+C9+C10</f>
        <v>161569500000</v>
      </c>
      <c r="E11" s="5" t="s">
        <v>24</v>
      </c>
      <c r="F11" s="9" t="n">
        <f aca="false">H2/((C2-C8)/H4)</f>
        <v>46.5861727255564</v>
      </c>
      <c r="G11" s="5" t="s">
        <v>38</v>
      </c>
      <c r="H11" s="25" t="n">
        <f aca="false">F24/F18</f>
        <v>0.108167597902872</v>
      </c>
      <c r="J11" s="5" t="s">
        <v>39</v>
      </c>
      <c r="K11" s="9" t="s">
        <v>25</v>
      </c>
    </row>
    <row r="12" customFormat="false" ht="23.45" hidden="false" customHeight="false" outlineLevel="0" collapsed="false">
      <c r="E12" s="5" t="s">
        <v>28</v>
      </c>
      <c r="F12" s="9" t="n">
        <f aca="false">H2/((C2-C8-C9)/H4)</f>
        <v>-25.3181795795522</v>
      </c>
      <c r="G12" s="5" t="s">
        <v>40</v>
      </c>
      <c r="H12" s="25" t="e">
        <f aca="false">(C22-#REF!)/(C10+C13)</f>
        <v>#REF!</v>
      </c>
      <c r="J12" s="5" t="s">
        <v>41</v>
      </c>
      <c r="K12" s="9" t="s">
        <v>42</v>
      </c>
    </row>
    <row r="13" customFormat="false" ht="23.45" hidden="false" customHeight="false" outlineLevel="0" collapsed="false">
      <c r="B13" s="3" t="s">
        <v>43</v>
      </c>
      <c r="C13" s="4" t="n">
        <v>3452700000</v>
      </c>
      <c r="E13" s="5" t="s">
        <v>32</v>
      </c>
      <c r="F13" s="25" t="n">
        <f aca="false">F27/H2</f>
        <v>0</v>
      </c>
      <c r="G13" s="5" t="s">
        <v>44</v>
      </c>
      <c r="H13" s="25" t="n">
        <f aca="false">F25/H20</f>
        <v>0.141365603530338</v>
      </c>
      <c r="J13" s="5" t="s">
        <v>20</v>
      </c>
      <c r="K13" s="6" t="s">
        <v>45</v>
      </c>
    </row>
    <row r="14" customFormat="false" ht="23.45" hidden="false" customHeight="false" outlineLevel="0" collapsed="false">
      <c r="B14" s="30" t="s">
        <v>46</v>
      </c>
      <c r="C14" s="31" t="n">
        <f aca="false">C13-(C4+C3)</f>
        <v>-26385000000</v>
      </c>
      <c r="E14" s="5" t="s">
        <v>36</v>
      </c>
      <c r="F14" s="9" t="n">
        <f aca="false">F4/C28</f>
        <v>16.5658707208885</v>
      </c>
      <c r="G14" s="5" t="s">
        <v>47</v>
      </c>
      <c r="H14" s="9" t="n">
        <f aca="false">C2/C8</f>
        <v>1.09652207893708</v>
      </c>
      <c r="J14" s="5" t="s">
        <v>23</v>
      </c>
      <c r="K14" s="9" t="s">
        <v>48</v>
      </c>
    </row>
    <row r="15" customFormat="false" ht="23.45" hidden="false" customHeight="false" outlineLevel="0" collapsed="false">
      <c r="E15" s="5" t="s">
        <v>39</v>
      </c>
      <c r="F15" s="9" t="n">
        <f aca="false">F4/F24</f>
        <v>11.1329406477378</v>
      </c>
      <c r="G15" s="5" t="s">
        <v>49</v>
      </c>
      <c r="H15" s="9" t="n">
        <f aca="false">H18/H20</f>
        <v>0.0350022961798259</v>
      </c>
      <c r="J15" s="5" t="s">
        <v>27</v>
      </c>
      <c r="K15" s="9" t="s">
        <v>50</v>
      </c>
    </row>
    <row r="16" customFormat="false" ht="34.6" hidden="false" customHeight="true" outlineLevel="0" collapsed="false">
      <c r="B16" s="32" t="s">
        <v>51</v>
      </c>
      <c r="C16" s="32"/>
      <c r="E16" s="5" t="s">
        <v>41</v>
      </c>
      <c r="F16" s="25" t="e">
        <f aca="false">C36</f>
        <v>#DIV/0!</v>
      </c>
      <c r="G16" s="5" t="s">
        <v>52</v>
      </c>
      <c r="H16" s="9" t="n">
        <f aca="false">F23/F18</f>
        <v>0.507091958549733</v>
      </c>
      <c r="J16" s="5" t="s">
        <v>31</v>
      </c>
      <c r="K16" s="9" t="s">
        <v>53</v>
      </c>
    </row>
    <row r="17" customFormat="false" ht="34.6" hidden="false" customHeight="true" outlineLevel="0" collapsed="false">
      <c r="B17" s="33" t="s">
        <v>54</v>
      </c>
      <c r="C17" s="34" t="n">
        <v>62417300000</v>
      </c>
      <c r="E17" s="17" t="s">
        <v>55</v>
      </c>
      <c r="F17" s="17"/>
      <c r="G17" s="17"/>
      <c r="H17" s="17"/>
      <c r="J17" s="5" t="s">
        <v>35</v>
      </c>
      <c r="K17" s="6" t="s">
        <v>53</v>
      </c>
    </row>
    <row r="18" customFormat="false" ht="34.6" hidden="false" customHeight="false" outlineLevel="0" collapsed="false">
      <c r="B18" s="26" t="s">
        <v>56</v>
      </c>
      <c r="C18" s="27" t="n">
        <v>19989200000</v>
      </c>
      <c r="E18" s="5" t="s">
        <v>57</v>
      </c>
      <c r="F18" s="12" t="n">
        <f aca="false">C6</f>
        <v>162508000000</v>
      </c>
      <c r="G18" s="5" t="s">
        <v>58</v>
      </c>
      <c r="H18" s="12" t="n">
        <f aca="false">C13</f>
        <v>3452700000</v>
      </c>
      <c r="J18" s="5" t="s">
        <v>38</v>
      </c>
      <c r="K18" s="9" t="s">
        <v>59</v>
      </c>
    </row>
    <row r="19" customFormat="false" ht="34.6" hidden="false" customHeight="false" outlineLevel="0" collapsed="false">
      <c r="B19" s="35" t="s">
        <v>60</v>
      </c>
      <c r="C19" s="36" t="n">
        <f aca="false">C18+C17</f>
        <v>82406500000</v>
      </c>
      <c r="E19" s="5" t="s">
        <v>61</v>
      </c>
      <c r="F19" s="12" t="n">
        <f aca="false">C3+C4</f>
        <v>29837700000</v>
      </c>
      <c r="G19" s="5" t="s">
        <v>62</v>
      </c>
      <c r="H19" s="12" t="n">
        <f aca="false">H18-F19</f>
        <v>-26385000000</v>
      </c>
      <c r="J19" s="5" t="s">
        <v>40</v>
      </c>
      <c r="K19" s="9" t="s">
        <v>59</v>
      </c>
    </row>
    <row r="20" customFormat="false" ht="34.6" hidden="false" customHeight="false" outlineLevel="0" collapsed="false">
      <c r="B20" s="26" t="s">
        <v>63</v>
      </c>
      <c r="C20" s="37" t="n">
        <v>12618900000</v>
      </c>
      <c r="E20" s="5" t="s">
        <v>64</v>
      </c>
      <c r="F20" s="12" t="n">
        <f aca="false">C2</f>
        <v>54155800000</v>
      </c>
      <c r="G20" s="5" t="s">
        <v>65</v>
      </c>
      <c r="H20" s="12" t="n">
        <f aca="false">C10</f>
        <v>98642100000</v>
      </c>
      <c r="J20" s="5" t="s">
        <v>44</v>
      </c>
      <c r="K20" s="9" t="s">
        <v>59</v>
      </c>
    </row>
    <row r="21" customFormat="false" ht="23.45" hidden="false" customHeight="true" outlineLevel="0" collapsed="false">
      <c r="B21" s="26" t="s">
        <v>66</v>
      </c>
      <c r="C21" s="37" t="n">
        <v>4959200000</v>
      </c>
      <c r="E21" s="17" t="s">
        <v>67</v>
      </c>
      <c r="F21" s="17"/>
      <c r="G21" s="17"/>
      <c r="H21" s="17"/>
      <c r="J21" s="5" t="s">
        <v>47</v>
      </c>
      <c r="K21" s="6" t="s">
        <v>68</v>
      </c>
    </row>
    <row r="22" customFormat="false" ht="23.45" hidden="false" customHeight="true" outlineLevel="0" collapsed="false">
      <c r="B22" s="35" t="s">
        <v>69</v>
      </c>
      <c r="C22" s="36" t="n">
        <f aca="false">C21+C20</f>
        <v>17578100000</v>
      </c>
      <c r="E22" s="38" t="s">
        <v>70</v>
      </c>
      <c r="F22" s="38"/>
      <c r="G22" s="38" t="s">
        <v>71</v>
      </c>
      <c r="H22" s="38"/>
      <c r="J22" s="5" t="s">
        <v>49</v>
      </c>
      <c r="K22" s="9" t="s">
        <v>72</v>
      </c>
    </row>
    <row r="23" customFormat="false" ht="23.45" hidden="false" customHeight="false" outlineLevel="0" collapsed="false">
      <c r="B23" s="26" t="s">
        <v>73</v>
      </c>
      <c r="C23" s="27" t="n">
        <v>9556900000</v>
      </c>
      <c r="E23" s="5" t="s">
        <v>74</v>
      </c>
      <c r="F23" s="12" t="n">
        <f aca="false">C19</f>
        <v>82406500000</v>
      </c>
      <c r="G23" s="5" t="s">
        <v>74</v>
      </c>
      <c r="H23" s="14" t="n">
        <v>22096700000</v>
      </c>
      <c r="J23" s="5" t="s">
        <v>52</v>
      </c>
      <c r="K23" s="9" t="s">
        <v>75</v>
      </c>
    </row>
    <row r="24" customFormat="false" ht="15" hidden="false" customHeight="false" outlineLevel="0" collapsed="false">
      <c r="B24" s="26" t="s">
        <v>76</v>
      </c>
      <c r="C24" s="27" t="n">
        <v>4387700000</v>
      </c>
      <c r="E24" s="5" t="s">
        <v>77</v>
      </c>
      <c r="F24" s="14" t="n">
        <f aca="false">C22</f>
        <v>17578100000</v>
      </c>
      <c r="G24" s="5" t="s">
        <v>77</v>
      </c>
      <c r="H24" s="14" t="n">
        <v>4737900000</v>
      </c>
      <c r="K24" s="39"/>
    </row>
    <row r="25" customFormat="false" ht="23.45" hidden="false" customHeight="false" outlineLevel="0" collapsed="false">
      <c r="B25" s="35" t="s">
        <v>78</v>
      </c>
      <c r="C25" s="36" t="n">
        <f aca="false">C24+C23</f>
        <v>13944600000</v>
      </c>
      <c r="E25" s="5" t="s">
        <v>79</v>
      </c>
      <c r="F25" s="12" t="n">
        <f aca="false">C25</f>
        <v>13944600000</v>
      </c>
      <c r="G25" s="5" t="s">
        <v>79</v>
      </c>
      <c r="H25" s="14" t="n">
        <v>3460300000</v>
      </c>
      <c r="J25" s="40"/>
      <c r="K25" s="41"/>
    </row>
    <row r="26" customFormat="false" ht="15" hidden="false" customHeight="false" outlineLevel="0" collapsed="false">
      <c r="B26" s="26" t="s">
        <v>80</v>
      </c>
      <c r="C26" s="27" t="n">
        <v>8161700000</v>
      </c>
      <c r="J26" s="42"/>
      <c r="K26" s="43"/>
    </row>
    <row r="27" customFormat="false" ht="15" hidden="false" customHeight="false" outlineLevel="0" collapsed="false">
      <c r="B27" s="26" t="s">
        <v>81</v>
      </c>
      <c r="C27" s="27" t="n">
        <v>3651500000</v>
      </c>
      <c r="E27" s="44" t="s">
        <v>82</v>
      </c>
      <c r="F27" s="45" t="n">
        <v>0</v>
      </c>
      <c r="G27" s="46"/>
      <c r="H27" s="46"/>
      <c r="I27" s="47"/>
      <c r="K27" s="48"/>
    </row>
    <row r="28" customFormat="false" ht="15" hidden="false" customHeight="false" outlineLevel="0" collapsed="false">
      <c r="B28" s="35" t="s">
        <v>83</v>
      </c>
      <c r="C28" s="36" t="n">
        <f aca="false">C27+C26</f>
        <v>11813200000</v>
      </c>
      <c r="K28" s="43"/>
    </row>
    <row r="29" customFormat="false" ht="15" hidden="false" customHeight="false" outlineLevel="0" collapsed="false">
      <c r="B29" s="26" t="s">
        <v>84</v>
      </c>
      <c r="C29" s="27" t="n">
        <v>14632600000</v>
      </c>
      <c r="E29" s="49"/>
      <c r="G29" s="50"/>
      <c r="H29" s="51"/>
    </row>
    <row r="30" customFormat="false" ht="15" hidden="false" customHeight="false" outlineLevel="0" collapsed="false">
      <c r="B30" s="26" t="s">
        <v>85</v>
      </c>
      <c r="C30" s="27" t="n">
        <v>6198500000</v>
      </c>
      <c r="E30" s="52"/>
      <c r="G30" s="53"/>
    </row>
    <row r="31" customFormat="false" ht="15" hidden="false" customHeight="false" outlineLevel="0" collapsed="false">
      <c r="B31" s="54" t="s">
        <v>86</v>
      </c>
      <c r="C31" s="55" t="n">
        <f aca="false">C30+C29</f>
        <v>20831100000</v>
      </c>
      <c r="E31" s="56"/>
      <c r="G31" s="57"/>
      <c r="J31" s="58"/>
    </row>
    <row r="32" customFormat="false" ht="15" hidden="false" customHeight="false" outlineLevel="0" collapsed="false">
      <c r="E32" s="56"/>
      <c r="G32" s="56"/>
    </row>
    <row r="33" customFormat="false" ht="15" hidden="false" customHeight="true" outlineLevel="0" collapsed="false">
      <c r="B33" s="59" t="s">
        <v>87</v>
      </c>
      <c r="C33" s="59"/>
      <c r="E33" s="60"/>
      <c r="G33" s="46"/>
      <c r="K33" s="42"/>
    </row>
    <row r="34" customFormat="false" ht="15" hidden="false" customHeight="false" outlineLevel="0" collapsed="false">
      <c r="B34" s="3" t="s">
        <v>88</v>
      </c>
      <c r="C34" s="61"/>
    </row>
    <row r="35" customFormat="false" ht="15" hidden="false" customHeight="false" outlineLevel="0" collapsed="false">
      <c r="B35" s="15" t="s">
        <v>89</v>
      </c>
      <c r="C35" s="62"/>
      <c r="E35" s="63"/>
    </row>
    <row r="36" customFormat="false" ht="15" hidden="false" customHeight="false" outlineLevel="0" collapsed="false">
      <c r="B36" s="64" t="s">
        <v>41</v>
      </c>
      <c r="C36" s="65" t="e">
        <f aca="false">(((C34)/(C35))^(1/4))-1</f>
        <v>#DIV/0!</v>
      </c>
      <c r="E36" s="66"/>
      <c r="F36" s="66"/>
    </row>
    <row r="37" customFormat="false" ht="15" hidden="false" customHeight="false" outlineLevel="0" collapsed="false">
      <c r="B37" s="67"/>
      <c r="E37" s="68"/>
      <c r="F37" s="66"/>
    </row>
    <row r="38" customFormat="false" ht="15" hidden="false" customHeight="false" outlineLevel="0" collapsed="false">
      <c r="B38" s="69"/>
      <c r="C38" s="70"/>
    </row>
  </sheetData>
  <mergeCells count="7">
    <mergeCell ref="E5:H5"/>
    <mergeCell ref="B16:C16"/>
    <mergeCell ref="E17:H17"/>
    <mergeCell ref="E21:H21"/>
    <mergeCell ref="E22:F22"/>
    <mergeCell ref="G22:H22"/>
    <mergeCell ref="B33:C3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4.25" zeroHeight="false" outlineLevelRow="0" outlineLevelCol="0"/>
  <cols>
    <col collapsed="false" customWidth="true" hidden="false" outlineLevel="0" max="1" min="1" style="71" width="1.57"/>
    <col collapsed="false" customWidth="true" hidden="false" outlineLevel="0" max="2" min="2" style="71" width="26.29"/>
    <col collapsed="false" customWidth="true" hidden="false" outlineLevel="0" max="3" min="3" style="71" width="23"/>
    <col collapsed="false" customWidth="true" hidden="false" outlineLevel="0" max="4" min="4" style="71" width="19.72"/>
    <col collapsed="false" customWidth="true" hidden="false" outlineLevel="0" max="5" min="5" style="71" width="3.57"/>
    <col collapsed="false" customWidth="true" hidden="false" outlineLevel="0" max="6" min="6" style="72" width="2.29"/>
    <col collapsed="false" customWidth="true" hidden="false" outlineLevel="0" max="7" min="7" style="71" width="3.57"/>
    <col collapsed="false" customWidth="true" hidden="false" outlineLevel="0" max="8" min="8" style="71" width="22.57"/>
    <col collapsed="false" customWidth="true" hidden="false" outlineLevel="0" max="11" min="9" style="71" width="19.72"/>
    <col collapsed="false" customWidth="false" hidden="false" outlineLevel="0" max="13" min="12" style="71" width="9.14"/>
    <col collapsed="false" customWidth="true" hidden="false" outlineLevel="0" max="16" min="14" style="71" width="19.72"/>
    <col collapsed="false" customWidth="false" hidden="false" outlineLevel="0" max="16384" min="17" style="71" width="9.14"/>
  </cols>
  <sheetData>
    <row r="2" s="73" customFormat="true" ht="14.25" hidden="false" customHeight="true" outlineLevel="0" collapsed="false">
      <c r="B2" s="74" t="s">
        <v>90</v>
      </c>
      <c r="C2" s="75" t="s">
        <v>91</v>
      </c>
      <c r="D2" s="75"/>
      <c r="F2" s="76"/>
    </row>
    <row r="3" s="73" customFormat="true" ht="14.25" hidden="false" customHeight="true" outlineLevel="0" collapsed="false">
      <c r="B3" s="74"/>
      <c r="C3" s="77" t="n">
        <v>9804140000</v>
      </c>
      <c r="D3" s="77"/>
      <c r="F3" s="76"/>
      <c r="I3" s="78" t="s">
        <v>20</v>
      </c>
      <c r="J3" s="78"/>
      <c r="K3" s="78"/>
    </row>
    <row r="4" s="73" customFormat="true" ht="14.25" hidden="false" customHeight="true" outlineLevel="0" collapsed="false">
      <c r="B4" s="74"/>
      <c r="C4" s="75" t="s">
        <v>79</v>
      </c>
      <c r="D4" s="75" t="s">
        <v>20</v>
      </c>
      <c r="F4" s="76"/>
      <c r="I4" s="75" t="s">
        <v>92</v>
      </c>
      <c r="J4" s="75" t="s">
        <v>93</v>
      </c>
      <c r="K4" s="75" t="s">
        <v>94</v>
      </c>
    </row>
    <row r="5" s="73" customFormat="true" ht="14.25" hidden="false" customHeight="true" outlineLevel="0" collapsed="false">
      <c r="B5" s="75" t="n">
        <v>2020</v>
      </c>
      <c r="C5" s="79" t="n">
        <v>18961000000</v>
      </c>
      <c r="D5" s="80" t="n">
        <f aca="false">IF(OR(C5="",C$3=""),"",C5/C$3)</f>
        <v>1.93397891094986</v>
      </c>
      <c r="F5" s="76"/>
      <c r="H5" s="75" t="n">
        <v>2020</v>
      </c>
      <c r="I5" s="80" t="n">
        <f aca="false">D5</f>
        <v>1.93397891094986</v>
      </c>
      <c r="J5" s="81" t="n">
        <f aca="false">D15</f>
        <v>1.70248394539401</v>
      </c>
      <c r="K5" s="80" t="n">
        <f aca="false">D25</f>
        <v>4.36660406641958</v>
      </c>
    </row>
    <row r="6" s="73" customFormat="true" ht="14.25" hidden="false" customHeight="true" outlineLevel="0" collapsed="false">
      <c r="B6" s="75" t="n">
        <v>2019</v>
      </c>
      <c r="C6" s="79" t="n">
        <v>26711679000</v>
      </c>
      <c r="D6" s="80" t="n">
        <f aca="false">IF(OR(C6="",C$3=""),"",C6/C$3)</f>
        <v>2.72453055545922</v>
      </c>
      <c r="F6" s="76"/>
      <c r="H6" s="75" t="n">
        <v>2019</v>
      </c>
      <c r="I6" s="80" t="n">
        <f aca="false">D6</f>
        <v>2.72453055545922</v>
      </c>
      <c r="J6" s="81" t="n">
        <f aca="false">D16</f>
        <v>2.32353433287924</v>
      </c>
      <c r="K6" s="80" t="n">
        <f aca="false">D26</f>
        <v>6.24667518199775</v>
      </c>
    </row>
    <row r="7" s="73" customFormat="true" ht="14.25" hidden="false" customHeight="true" outlineLevel="0" collapsed="false">
      <c r="B7" s="75" t="n">
        <v>2018</v>
      </c>
      <c r="C7" s="79" t="n">
        <v>21945387008</v>
      </c>
      <c r="D7" s="80" t="n">
        <f aca="false">IF(OR(C7="",C$3=""),"",C7/C$3)</f>
        <v>2.23837960371843</v>
      </c>
      <c r="F7" s="76"/>
      <c r="H7" s="75" t="n">
        <v>2018</v>
      </c>
      <c r="I7" s="80" t="n">
        <f aca="false">D7</f>
        <v>2.23837960371843</v>
      </c>
      <c r="J7" s="81" t="n">
        <f aca="false">D17</f>
        <v>1.96365824254971</v>
      </c>
      <c r="K7" s="80" t="n">
        <f aca="false">D27</f>
        <v>4.414292843632</v>
      </c>
    </row>
    <row r="8" s="73" customFormat="true" ht="14.25" hidden="false" customHeight="true" outlineLevel="0" collapsed="false">
      <c r="B8" s="75" t="n">
        <v>2017</v>
      </c>
      <c r="C8" s="79" t="n">
        <v>21108465664</v>
      </c>
      <c r="D8" s="80" t="n">
        <f aca="false">IF(OR(C8="",C$3=""),"",C8/C$3)</f>
        <v>2.15301552854202</v>
      </c>
      <c r="F8" s="76"/>
      <c r="H8" s="75" t="n">
        <v>2017</v>
      </c>
      <c r="I8" s="80" t="n">
        <f aca="false">D8</f>
        <v>2.15301552854202</v>
      </c>
      <c r="J8" s="81" t="n">
        <f aca="false">D18</f>
        <v>1.50814224556234</v>
      </c>
      <c r="K8" s="80" t="n">
        <f aca="false">D28</f>
        <v>3.797383185711</v>
      </c>
    </row>
    <row r="9" s="73" customFormat="true" ht="14.25" hidden="false" customHeight="true" outlineLevel="0" collapsed="false">
      <c r="B9" s="75" t="n">
        <v>2016</v>
      </c>
      <c r="C9" s="79" t="n">
        <v>18853195776</v>
      </c>
      <c r="D9" s="80" t="n">
        <f aca="false">IF(OR(C9="",C$3=""),"",C9/C$3)</f>
        <v>1.92298312508797</v>
      </c>
      <c r="F9" s="76"/>
      <c r="H9" s="75" t="n">
        <v>2016</v>
      </c>
      <c r="I9" s="80" t="n">
        <f aca="false">D9</f>
        <v>1.92298312508797</v>
      </c>
      <c r="J9" s="81" t="n">
        <f aca="false">D19</f>
        <v>1.55195536696889</v>
      </c>
      <c r="K9" s="80" t="n">
        <f aca="false">D29</f>
        <v>2.76752240439447</v>
      </c>
    </row>
    <row r="10" s="73" customFormat="true" ht="14.25" hidden="false" customHeight="true" outlineLevel="0" collapsed="false">
      <c r="B10" s="82"/>
      <c r="C10" s="78" t="s">
        <v>95</v>
      </c>
      <c r="D10" s="83" t="n">
        <f aca="false">SUM(D5:D9)/5</f>
        <v>2.1945775447515</v>
      </c>
      <c r="F10" s="76"/>
      <c r="H10" s="78" t="s">
        <v>95</v>
      </c>
      <c r="I10" s="83" t="n">
        <f aca="false">SUM(I5:I9)/5</f>
        <v>2.1945775447515</v>
      </c>
      <c r="J10" s="83" t="n">
        <f aca="false">SUM(J5:J9)/5</f>
        <v>1.80995482667084</v>
      </c>
      <c r="K10" s="83" t="n">
        <f aca="false">SUM(K5:K9)/5</f>
        <v>4.31849553643096</v>
      </c>
    </row>
    <row r="11" s="73" customFormat="true" ht="14.25" hidden="false" customHeight="true" outlineLevel="0" collapsed="false">
      <c r="F11" s="76"/>
    </row>
    <row r="12" s="73" customFormat="true" ht="14.25" hidden="false" customHeight="true" outlineLevel="0" collapsed="false">
      <c r="B12" s="74" t="s">
        <v>96</v>
      </c>
      <c r="C12" s="75" t="s">
        <v>91</v>
      </c>
      <c r="D12" s="75"/>
      <c r="F12" s="76"/>
    </row>
    <row r="13" s="73" customFormat="true" ht="14.25" hidden="false" customHeight="true" outlineLevel="0" collapsed="false">
      <c r="B13" s="74"/>
      <c r="C13" s="77" t="n">
        <v>9719080000</v>
      </c>
      <c r="D13" s="77"/>
      <c r="F13" s="76"/>
    </row>
    <row r="14" s="73" customFormat="true" ht="14.25" hidden="false" customHeight="true" outlineLevel="0" collapsed="false">
      <c r="B14" s="74"/>
      <c r="C14" s="75" t="s">
        <v>79</v>
      </c>
      <c r="D14" s="75" t="s">
        <v>20</v>
      </c>
      <c r="F14" s="76"/>
    </row>
    <row r="15" s="73" customFormat="true" ht="14.25" hidden="false" customHeight="true" outlineLevel="0" collapsed="false">
      <c r="B15" s="75" t="n">
        <v>2020</v>
      </c>
      <c r="C15" s="79" t="n">
        <v>16546577664</v>
      </c>
      <c r="D15" s="80" t="n">
        <f aca="false">IF(OR(C15="",C$13=""),"",C15/C$13)</f>
        <v>1.70248394539401</v>
      </c>
      <c r="F15" s="76"/>
    </row>
    <row r="16" s="73" customFormat="true" ht="14.25" hidden="false" customHeight="true" outlineLevel="0" collapsed="false">
      <c r="B16" s="75" t="n">
        <v>2019</v>
      </c>
      <c r="C16" s="79" t="n">
        <v>22582616064</v>
      </c>
      <c r="D16" s="80" t="n">
        <f aca="false">IF(OR(C16="",C$13=""),"",C16/C$13)</f>
        <v>2.32353433287924</v>
      </c>
      <c r="F16" s="76"/>
    </row>
    <row r="17" s="73" customFormat="true" ht="14.25" hidden="false" customHeight="true" outlineLevel="0" collapsed="false">
      <c r="B17" s="75" t="n">
        <v>2018</v>
      </c>
      <c r="C17" s="79" t="n">
        <v>19084951552</v>
      </c>
      <c r="D17" s="80" t="n">
        <f aca="false">IF(OR(C17="",C$13=""),"",C17/C$13)</f>
        <v>1.96365824254971</v>
      </c>
      <c r="F17" s="76"/>
    </row>
    <row r="18" s="73" customFormat="true" ht="14.25" hidden="false" customHeight="true" outlineLevel="0" collapsed="false">
      <c r="B18" s="75" t="n">
        <v>2017</v>
      </c>
      <c r="C18" s="79" t="n">
        <v>14657755136</v>
      </c>
      <c r="D18" s="80" t="n">
        <f aca="false">IF(OR(C18="",C$13=""),"",C18/C$13)</f>
        <v>1.50814224556234</v>
      </c>
      <c r="F18" s="76"/>
    </row>
    <row r="19" s="73" customFormat="true" ht="14.25" hidden="false" customHeight="true" outlineLevel="0" collapsed="false">
      <c r="B19" s="75" t="n">
        <v>2016</v>
      </c>
      <c r="C19" s="79" t="n">
        <v>15083578368</v>
      </c>
      <c r="D19" s="80" t="n">
        <f aca="false">IF(OR(C19="",C$13=""),"",C19/C$13)</f>
        <v>1.55195536696889</v>
      </c>
      <c r="F19" s="76"/>
    </row>
    <row r="20" s="73" customFormat="true" ht="14.25" hidden="false" customHeight="true" outlineLevel="0" collapsed="false">
      <c r="B20" s="82"/>
      <c r="C20" s="78" t="s">
        <v>95</v>
      </c>
      <c r="D20" s="83" t="n">
        <f aca="false">SUM(D15:D19)/5</f>
        <v>1.80995482667084</v>
      </c>
      <c r="F20" s="76"/>
    </row>
    <row r="21" s="73" customFormat="true" ht="14.25" hidden="false" customHeight="true" outlineLevel="0" collapsed="false">
      <c r="F21" s="76"/>
    </row>
    <row r="22" s="73" customFormat="true" ht="14.25" hidden="false" customHeight="true" outlineLevel="0" collapsed="false">
      <c r="B22" s="84" t="s">
        <v>97</v>
      </c>
      <c r="C22" s="75" t="s">
        <v>91</v>
      </c>
      <c r="D22" s="75"/>
      <c r="F22" s="76"/>
    </row>
    <row r="23" s="73" customFormat="true" ht="14.25" hidden="false" customHeight="true" outlineLevel="0" collapsed="false">
      <c r="B23" s="84"/>
      <c r="C23" s="77" t="n">
        <v>2865420000</v>
      </c>
      <c r="D23" s="77"/>
      <c r="F23" s="76"/>
    </row>
    <row r="24" s="73" customFormat="true" ht="14.25" hidden="false" customHeight="true" outlineLevel="0" collapsed="false">
      <c r="B24" s="84"/>
      <c r="C24" s="75" t="s">
        <v>79</v>
      </c>
      <c r="D24" s="75" t="s">
        <v>20</v>
      </c>
      <c r="F24" s="76"/>
    </row>
    <row r="25" s="73" customFormat="true" ht="14.25" hidden="false" customHeight="true" outlineLevel="0" collapsed="false">
      <c r="B25" s="75" t="n">
        <v>2020</v>
      </c>
      <c r="C25" s="79" t="n">
        <v>12512154624</v>
      </c>
      <c r="D25" s="80" t="n">
        <f aca="false">IF(OR(C25="",C$23=""),"",C25/C$23)</f>
        <v>4.36660406641958</v>
      </c>
      <c r="F25" s="76"/>
    </row>
    <row r="26" s="73" customFormat="true" ht="14.25" hidden="false" customHeight="true" outlineLevel="0" collapsed="false">
      <c r="B26" s="75" t="n">
        <v>2019</v>
      </c>
      <c r="C26" s="79" t="n">
        <v>17899348000</v>
      </c>
      <c r="D26" s="80" t="n">
        <f aca="false">IF(OR(C26="",C$23=""),"",C26/C$23)</f>
        <v>6.24667518199775</v>
      </c>
      <c r="F26" s="76"/>
    </row>
    <row r="27" s="73" customFormat="true" ht="14.25" hidden="false" customHeight="true" outlineLevel="0" collapsed="false">
      <c r="B27" s="75" t="n">
        <v>2018</v>
      </c>
      <c r="C27" s="79" t="n">
        <v>12648803000</v>
      </c>
      <c r="D27" s="80" t="n">
        <f aca="false">IF(OR(C27="",C$23=""),"",C27/C$23)</f>
        <v>4.414292843632</v>
      </c>
      <c r="F27" s="76"/>
    </row>
    <row r="28" s="73" customFormat="true" ht="14.25" hidden="false" customHeight="true" outlineLevel="0" collapsed="false">
      <c r="B28" s="75" t="n">
        <v>2017</v>
      </c>
      <c r="C28" s="79" t="n">
        <v>10881097728</v>
      </c>
      <c r="D28" s="80" t="n">
        <f aca="false">IF(OR(C28="",C$23=""),"",C28/C$23)</f>
        <v>3.797383185711</v>
      </c>
      <c r="F28" s="76"/>
    </row>
    <row r="29" s="73" customFormat="true" ht="14.25" hidden="false" customHeight="true" outlineLevel="0" collapsed="false">
      <c r="B29" s="75" t="n">
        <v>2016</v>
      </c>
      <c r="C29" s="79" t="n">
        <v>7930114048</v>
      </c>
      <c r="D29" s="80" t="n">
        <f aca="false">IF(OR(C29="",C$23=""),"",C29/C$23)</f>
        <v>2.76752240439447</v>
      </c>
      <c r="F29" s="76"/>
    </row>
    <row r="30" s="73" customFormat="true" ht="14.25" hidden="false" customHeight="true" outlineLevel="0" collapsed="false">
      <c r="C30" s="78" t="s">
        <v>95</v>
      </c>
      <c r="D30" s="83" t="n">
        <f aca="false">SUM(D25:D29)/5</f>
        <v>4.31849553643096</v>
      </c>
      <c r="F30" s="76"/>
    </row>
    <row r="31" s="73" customFormat="true" ht="14.25" hidden="false" customHeight="true" outlineLevel="0" collapsed="false">
      <c r="F31" s="76"/>
    </row>
    <row r="32" s="73" customFormat="true" ht="14.25" hidden="false" customHeight="true" outlineLevel="0" collapsed="false">
      <c r="B32" s="71"/>
      <c r="C32" s="71"/>
      <c r="D32" s="71"/>
      <c r="F32" s="76"/>
    </row>
    <row r="33" s="73" customFormat="true" ht="14.25" hidden="false" customHeight="true" outlineLevel="0" collapsed="false">
      <c r="B33" s="71"/>
      <c r="C33" s="71"/>
      <c r="D33" s="71"/>
      <c r="F33" s="76"/>
    </row>
    <row r="34" s="73" customFormat="true" ht="14.25" hidden="false" customHeight="true" outlineLevel="0" collapsed="false">
      <c r="B34" s="71"/>
      <c r="C34" s="71"/>
      <c r="D34" s="71"/>
      <c r="F34" s="76"/>
    </row>
    <row r="35" s="73" customFormat="true" ht="14.25" hidden="false" customHeight="true" outlineLevel="0" collapsed="false">
      <c r="B35" s="71"/>
      <c r="C35" s="71"/>
      <c r="D35" s="71"/>
      <c r="F35" s="76"/>
    </row>
    <row r="36" s="73" customFormat="true" ht="14.25" hidden="false" customHeight="true" outlineLevel="0" collapsed="false">
      <c r="B36" s="71"/>
      <c r="C36" s="71"/>
      <c r="D36" s="71"/>
      <c r="F36" s="76"/>
    </row>
  </sheetData>
  <mergeCells count="10">
    <mergeCell ref="B2:B4"/>
    <mergeCell ref="C2:D2"/>
    <mergeCell ref="C3:D3"/>
    <mergeCell ref="I3:K3"/>
    <mergeCell ref="B12:B14"/>
    <mergeCell ref="C12:D12"/>
    <mergeCell ref="C13:D13"/>
    <mergeCell ref="B22:B24"/>
    <mergeCell ref="C22:D22"/>
    <mergeCell ref="C23:D23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24.75" zeroHeight="false" outlineLevelRow="0" outlineLevelCol="0"/>
  <cols>
    <col collapsed="false" customWidth="false" hidden="false" outlineLevel="0" max="1" min="1" style="85" width="9.14"/>
    <col collapsed="false" customWidth="true" hidden="false" outlineLevel="0" max="2" min="2" style="86" width="19.28"/>
    <col collapsed="false" customWidth="true" hidden="false" outlineLevel="0" max="3" min="3" style="85" width="15.72"/>
    <col collapsed="false" customWidth="true" hidden="false" outlineLevel="0" max="4" min="4" style="85" width="18.29"/>
    <col collapsed="false" customWidth="true" hidden="false" outlineLevel="0" max="5" min="5" style="85" width="19.72"/>
    <col collapsed="false" customWidth="true" hidden="false" outlineLevel="0" max="6" min="6" style="85" width="16.57"/>
    <col collapsed="false" customWidth="false" hidden="false" outlineLevel="0" max="16384" min="7" style="85" width="9.14"/>
  </cols>
  <sheetData>
    <row r="2" customFormat="false" ht="24.75" hidden="false" customHeight="true" outlineLevel="0" collapsed="false">
      <c r="C2" s="87" t="s">
        <v>98</v>
      </c>
      <c r="D2" s="87" t="s">
        <v>99</v>
      </c>
      <c r="E2" s="87" t="s">
        <v>100</v>
      </c>
      <c r="F2" s="87" t="s">
        <v>40</v>
      </c>
    </row>
    <row r="3" customFormat="false" ht="24.75" hidden="false" customHeight="true" outlineLevel="0" collapsed="false">
      <c r="B3" s="87" t="s">
        <v>77</v>
      </c>
      <c r="C3" s="88" t="n">
        <v>2450.5</v>
      </c>
      <c r="D3" s="88" t="n">
        <v>645.4</v>
      </c>
      <c r="E3" s="88" t="n">
        <f aca="false">D3+C3-1000</f>
        <v>2095.9</v>
      </c>
      <c r="F3" s="89" t="n">
        <f aca="false">(E3-E4)/(C8+E7)</f>
        <v>0.0760461431275472</v>
      </c>
    </row>
    <row r="4" customFormat="false" ht="24.75" hidden="false" customHeight="true" outlineLevel="0" collapsed="false">
      <c r="B4" s="87" t="s">
        <v>101</v>
      </c>
      <c r="C4" s="88" t="n">
        <v>683.9</v>
      </c>
      <c r="D4" s="88" t="n">
        <v>178.6</v>
      </c>
      <c r="E4" s="88" t="n">
        <f aca="false">D4+C4</f>
        <v>862.5</v>
      </c>
      <c r="F4" s="89"/>
    </row>
    <row r="5" customFormat="false" ht="24.75" hidden="false" customHeight="true" outlineLevel="0" collapsed="false">
      <c r="F5" s="89"/>
    </row>
    <row r="6" customFormat="false" ht="24.75" hidden="false" customHeight="true" outlineLevel="0" collapsed="false">
      <c r="C6" s="87" t="s">
        <v>102</v>
      </c>
      <c r="D6" s="87" t="s">
        <v>103</v>
      </c>
      <c r="E6" s="87" t="s">
        <v>104</v>
      </c>
      <c r="F6" s="89"/>
    </row>
    <row r="7" customFormat="false" ht="24.75" hidden="false" customHeight="true" outlineLevel="0" collapsed="false">
      <c r="B7" s="87" t="s">
        <v>105</v>
      </c>
      <c r="C7" s="88" t="n">
        <v>2018.6</v>
      </c>
      <c r="D7" s="88" t="n">
        <v>8735.4</v>
      </c>
      <c r="E7" s="88" t="n">
        <f aca="false">D7+C7-2000</f>
        <v>8754</v>
      </c>
      <c r="F7" s="89"/>
    </row>
    <row r="8" customFormat="false" ht="24.75" hidden="false" customHeight="true" outlineLevel="0" collapsed="false">
      <c r="B8" s="87" t="s">
        <v>106</v>
      </c>
      <c r="C8" s="90" t="n">
        <v>7465.1</v>
      </c>
      <c r="D8" s="90"/>
      <c r="E8" s="90"/>
      <c r="F8" s="89"/>
    </row>
  </sheetData>
  <mergeCells count="2">
    <mergeCell ref="F3:F8"/>
    <mergeCell ref="C8:E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14453125" defaultRowHeight="24.75" zeroHeight="false" outlineLevelRow="0" outlineLevelCol="0"/>
  <cols>
    <col collapsed="false" customWidth="false" hidden="false" outlineLevel="0" max="1" min="1" style="85" width="9.14"/>
    <col collapsed="false" customWidth="true" hidden="false" outlineLevel="0" max="2" min="2" style="86" width="19.28"/>
    <col collapsed="false" customWidth="true" hidden="false" outlineLevel="0" max="3" min="3" style="85" width="15.72"/>
    <col collapsed="false" customWidth="true" hidden="false" outlineLevel="0" max="4" min="4" style="85" width="18.29"/>
    <col collapsed="false" customWidth="true" hidden="false" outlineLevel="0" max="5" min="5" style="85" width="19.72"/>
    <col collapsed="false" customWidth="true" hidden="false" outlineLevel="0" max="6" min="6" style="85" width="16.57"/>
    <col collapsed="false" customWidth="false" hidden="false" outlineLevel="0" max="16384" min="7" style="85" width="9.14"/>
  </cols>
  <sheetData>
    <row r="3" customFormat="false" ht="24.75" hidden="false" customHeight="true" outlineLevel="0" collapsed="false">
      <c r="C3" s="87" t="s">
        <v>98</v>
      </c>
      <c r="D3" s="87" t="s">
        <v>99</v>
      </c>
      <c r="E3" s="87" t="s">
        <v>100</v>
      </c>
      <c r="F3" s="87" t="s">
        <v>44</v>
      </c>
    </row>
    <row r="4" customFormat="false" ht="24.75" hidden="false" customHeight="true" outlineLevel="0" collapsed="false">
      <c r="B4" s="87" t="s">
        <v>107</v>
      </c>
      <c r="C4" s="88" t="n">
        <v>1601.6</v>
      </c>
      <c r="D4" s="88" t="n">
        <v>401.8</v>
      </c>
      <c r="E4" s="88" t="n">
        <f aca="false">D4+C4-900</f>
        <v>1103.4</v>
      </c>
      <c r="F4" s="89" t="n">
        <f aca="false">E4/C5</f>
        <v>0.181926101795519</v>
      </c>
    </row>
    <row r="5" customFormat="false" ht="24.75" hidden="false" customHeight="true" outlineLevel="0" collapsed="false">
      <c r="B5" s="87" t="s">
        <v>106</v>
      </c>
      <c r="C5" s="90" t="n">
        <f aca="false">7465.1-1400</f>
        <v>6065.1</v>
      </c>
      <c r="D5" s="90"/>
      <c r="E5" s="90"/>
      <c r="F5" s="89"/>
    </row>
  </sheetData>
  <mergeCells count="2">
    <mergeCell ref="F4:F5"/>
    <mergeCell ref="C5:E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2018-11-08T15:25:18Z</dcterms:created>
  <dc:creator>User</dc:creator>
  <dc:description/>
  <dc:language>pt-BR</dc:language>
  <cp:lastModifiedBy/>
  <dcterms:modified xsi:type="dcterms:W3CDTF">2025-04-28T14:53:10Z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