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64011"/>
  <mc:AlternateContent xmlns:mc="http://schemas.openxmlformats.org/markup-compatibility/2006">
    <mc:Choice Requires="x15">
      <x15ac:absPath xmlns:x15ac="http://schemas.microsoft.com/office/spreadsheetml/2010/11/ac" url="C:\Users\SESIT Group\Desktop\Google Drive\PhD\Thesis\Copper Data\210516-Update\"/>
    </mc:Choice>
  </mc:AlternateContent>
  <bookViews>
    <workbookView xWindow="0" yWindow="495" windowWidth="27975" windowHeight="15045" firstSheet="7" activeTab="11"/>
  </bookViews>
  <sheets>
    <sheet name="README" sheetId="43" r:id="rId1"/>
    <sheet name="NS-Sources" sheetId="52" r:id="rId2"/>
    <sheet name="Generation" sheetId="39" r:id="rId3"/>
    <sheet name="Storage" sheetId="55" r:id="rId4"/>
    <sheet name="Transmission" sheetId="27" r:id="rId5"/>
    <sheet name="Nodes" sheetId="51" r:id="rId6"/>
    <sheet name="Distribution" sheetId="54" r:id="rId7"/>
    <sheet name="System" sheetId="30" r:id="rId8"/>
    <sheet name="HGWh" sheetId="33" r:id="rId9"/>
    <sheet name="HMW" sheetId="35" r:id="rId10"/>
    <sheet name="FGWh" sheetId="28" r:id="rId11"/>
    <sheet name="FMW" sheetId="59" r:id="rId12"/>
    <sheet name="Hourly" sheetId="44" r:id="rId13"/>
    <sheet name="Inputs" sheetId="53" r:id="rId14"/>
    <sheet name="NS-Hydro-Sources" sheetId="56" r:id="rId15"/>
    <sheet name="HydroExisting" sheetId="42" r:id="rId16"/>
    <sheet name="HydroRenewals" sheetId="46" r:id="rId17"/>
    <sheet name="HydroGreenfield" sheetId="47" r:id="rId18"/>
    <sheet name="HydroPS" sheetId="48" r:id="rId19"/>
  </sheets>
  <externalReferences>
    <externalReference r:id="rId20"/>
    <externalReference r:id="rId21"/>
  </externalReferences>
  <definedNames>
    <definedName name="_xlnm._FilterDatabase" localSheetId="6" hidden="1">Distribution!$B$3:$Q$3</definedName>
    <definedName name="_xlnm._FilterDatabase" localSheetId="2" hidden="1">Generation!$B$3:$AU$3</definedName>
    <definedName name="_xlnm._FilterDatabase" localSheetId="15">HydroExisting!$B$3:$AX$3</definedName>
    <definedName name="_xlnm._FilterDatabase" localSheetId="17" hidden="1">HydroGreenfield!$B$3:$AI$3</definedName>
    <definedName name="_xlnm._FilterDatabase" localSheetId="18" hidden="1">HydroPS!$B$3:$AN$3</definedName>
    <definedName name="_xlnm._FilterDatabase" localSheetId="16" hidden="1">HydroRenewals!$B$3:$AR$3</definedName>
    <definedName name="_xlnm._FilterDatabase" localSheetId="1" hidden="1">'NS-Sources'!$B$3:$H$3</definedName>
    <definedName name="_xlnm._FilterDatabase" localSheetId="3" hidden="1">Storage!$B$3:$AF$3</definedName>
    <definedName name="_xlnm._FilterDatabase" localSheetId="4" hidden="1">Transmission!$B$3:$Y$3</definedName>
    <definedName name="code">#REF!</definedName>
    <definedName name="Keywords">[1]Selection!$I$2:$I$59</definedName>
    <definedName name="Organization">[1]Selection!$A$9:$A$31</definedName>
    <definedName name="Process">[1]Selection!$A$2:$A$3</definedName>
    <definedName name="renumber">#REF!</definedName>
    <definedName name="rerank">#REF!</definedName>
    <definedName name="total">#REF!</definedName>
    <definedName name="user">#REF!</definedName>
    <definedName name="VRE">[2]lists!$B$3:$C$3</definedName>
    <definedName name="Yes_No">[1]Selection!$F$2:$F$3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4" i="59" l="1"/>
  <c r="AD12" i="28" l="1"/>
  <c r="AE12" i="59"/>
  <c r="AD12" i="59"/>
  <c r="AA12" i="59"/>
  <c r="W12" i="59"/>
  <c r="S12" i="59"/>
  <c r="O12" i="59"/>
  <c r="K12" i="59"/>
  <c r="G12" i="59"/>
  <c r="AC11" i="59"/>
  <c r="AC12" i="59" s="1"/>
  <c r="AB11" i="59"/>
  <c r="AB12" i="59" s="1"/>
  <c r="AA11" i="59"/>
  <c r="Z11" i="59"/>
  <c r="Z12" i="59" s="1"/>
  <c r="Y11" i="59"/>
  <c r="Y12" i="59" s="1"/>
  <c r="X11" i="59"/>
  <c r="X12" i="59" s="1"/>
  <c r="W11" i="59"/>
  <c r="V11" i="59"/>
  <c r="V12" i="59" s="1"/>
  <c r="U11" i="59"/>
  <c r="U12" i="59" s="1"/>
  <c r="T11" i="59"/>
  <c r="T12" i="59" s="1"/>
  <c r="S11" i="59"/>
  <c r="R11" i="59"/>
  <c r="R12" i="59" s="1"/>
  <c r="Q11" i="59"/>
  <c r="Q12" i="59" s="1"/>
  <c r="P11" i="59"/>
  <c r="P12" i="59" s="1"/>
  <c r="O11" i="59"/>
  <c r="N11" i="59"/>
  <c r="N12" i="59" s="1"/>
  <c r="M11" i="59"/>
  <c r="M12" i="59" s="1"/>
  <c r="L11" i="59"/>
  <c r="L12" i="59" s="1"/>
  <c r="K11" i="59"/>
  <c r="J11" i="59"/>
  <c r="J12" i="59" s="1"/>
  <c r="I11" i="59"/>
  <c r="I12" i="59" s="1"/>
  <c r="H11" i="59"/>
  <c r="H12" i="59" s="1"/>
  <c r="G11" i="59"/>
  <c r="F11" i="59"/>
  <c r="F12" i="59" s="1"/>
  <c r="E11" i="59"/>
  <c r="E12" i="59" s="1"/>
  <c r="AE8" i="59"/>
  <c r="AD8" i="59"/>
  <c r="AC7" i="59"/>
  <c r="AC8" i="59" s="1"/>
  <c r="AB7" i="59"/>
  <c r="AB8" i="59" s="1"/>
  <c r="AA7" i="59"/>
  <c r="AA8" i="59" s="1"/>
  <c r="Z7" i="59"/>
  <c r="Z8" i="59" s="1"/>
  <c r="Y7" i="59"/>
  <c r="Y8" i="59" s="1"/>
  <c r="X7" i="59"/>
  <c r="X8" i="59" s="1"/>
  <c r="W7" i="59"/>
  <c r="W8" i="59" s="1"/>
  <c r="V7" i="59"/>
  <c r="V8" i="59" s="1"/>
  <c r="U7" i="59"/>
  <c r="U8" i="59" s="1"/>
  <c r="T7" i="59"/>
  <c r="T8" i="59" s="1"/>
  <c r="S7" i="59"/>
  <c r="S8" i="59" s="1"/>
  <c r="R7" i="59"/>
  <c r="R8" i="59" s="1"/>
  <c r="Q7" i="59"/>
  <c r="Q8" i="59" s="1"/>
  <c r="P7" i="59"/>
  <c r="P8" i="59" s="1"/>
  <c r="O7" i="59"/>
  <c r="O8" i="59" s="1"/>
  <c r="N7" i="59"/>
  <c r="N8" i="59" s="1"/>
  <c r="M7" i="59"/>
  <c r="M8" i="59" s="1"/>
  <c r="L7" i="59"/>
  <c r="L8" i="59" s="1"/>
  <c r="K7" i="59"/>
  <c r="K8" i="59" s="1"/>
  <c r="J7" i="59"/>
  <c r="J8" i="59" s="1"/>
  <c r="I7" i="59"/>
  <c r="I8" i="59" s="1"/>
  <c r="H7" i="59"/>
  <c r="H8" i="59" s="1"/>
  <c r="G7" i="59"/>
  <c r="G8" i="59" s="1"/>
  <c r="F7" i="59"/>
  <c r="F8" i="59" s="1"/>
  <c r="E7" i="59"/>
  <c r="E8" i="59" s="1"/>
  <c r="AE4" i="59"/>
  <c r="AC3" i="59"/>
  <c r="AC4" i="59" s="1"/>
  <c r="AB3" i="59"/>
  <c r="AB4" i="59" s="1"/>
  <c r="AA3" i="59"/>
  <c r="AA4" i="59" s="1"/>
  <c r="Z3" i="59"/>
  <c r="Z4" i="59" s="1"/>
  <c r="Y3" i="59"/>
  <c r="Y4" i="59" s="1"/>
  <c r="X3" i="59"/>
  <c r="X4" i="59" s="1"/>
  <c r="W3" i="59"/>
  <c r="W4" i="59" s="1"/>
  <c r="V3" i="59"/>
  <c r="V4" i="59" s="1"/>
  <c r="U3" i="59"/>
  <c r="U4" i="59" s="1"/>
  <c r="T3" i="59"/>
  <c r="T4" i="59" s="1"/>
  <c r="S3" i="59"/>
  <c r="S4" i="59" s="1"/>
  <c r="R3" i="59"/>
  <c r="R4" i="59" s="1"/>
  <c r="Q3" i="59"/>
  <c r="Q4" i="59" s="1"/>
  <c r="P3" i="59"/>
  <c r="P4" i="59" s="1"/>
  <c r="O3" i="59"/>
  <c r="O4" i="59" s="1"/>
  <c r="N3" i="59"/>
  <c r="N4" i="59" s="1"/>
  <c r="M3" i="59"/>
  <c r="M4" i="59" s="1"/>
  <c r="L3" i="59"/>
  <c r="L4" i="59" s="1"/>
  <c r="K3" i="59"/>
  <c r="K4" i="59" s="1"/>
  <c r="J3" i="59"/>
  <c r="J4" i="59" s="1"/>
  <c r="I3" i="59"/>
  <c r="I4" i="59" s="1"/>
  <c r="H3" i="59"/>
  <c r="H4" i="59" s="1"/>
  <c r="G3" i="59"/>
  <c r="G4" i="59" s="1"/>
  <c r="F3" i="59"/>
  <c r="F4" i="59" s="1"/>
  <c r="E3" i="59"/>
  <c r="E4" i="59" s="1"/>
  <c r="N1" i="59"/>
  <c r="O1" i="59" s="1"/>
  <c r="P1" i="59" s="1"/>
  <c r="Q1" i="59" s="1"/>
  <c r="R1" i="59" s="1"/>
  <c r="S1" i="59" s="1"/>
  <c r="T1" i="59" s="1"/>
  <c r="U1" i="59" s="1"/>
  <c r="V1" i="59" s="1"/>
  <c r="W1" i="59" s="1"/>
  <c r="X1" i="59" s="1"/>
  <c r="Y1" i="59" s="1"/>
  <c r="Z1" i="59" s="1"/>
  <c r="AA1" i="59" s="1"/>
  <c r="AB1" i="59" s="1"/>
  <c r="AC1" i="59" s="1"/>
  <c r="AE12" i="28"/>
  <c r="X12" i="28"/>
  <c r="H12" i="28"/>
  <c r="AC11" i="28"/>
  <c r="AC12" i="28" s="1"/>
  <c r="AB11" i="28"/>
  <c r="AB12" i="28" s="1"/>
  <c r="AA11" i="28"/>
  <c r="AA12" i="28" s="1"/>
  <c r="Z11" i="28"/>
  <c r="Z12" i="28" s="1"/>
  <c r="Y11" i="28"/>
  <c r="Y12" i="28" s="1"/>
  <c r="X11" i="28"/>
  <c r="W11" i="28"/>
  <c r="W12" i="28" s="1"/>
  <c r="V11" i="28"/>
  <c r="V12" i="28" s="1"/>
  <c r="U11" i="28"/>
  <c r="U12" i="28" s="1"/>
  <c r="T11" i="28"/>
  <c r="T12" i="28" s="1"/>
  <c r="S11" i="28"/>
  <c r="S12" i="28" s="1"/>
  <c r="R11" i="28"/>
  <c r="R12" i="28" s="1"/>
  <c r="Q11" i="28"/>
  <c r="Q12" i="28" s="1"/>
  <c r="P11" i="28"/>
  <c r="P12" i="28" s="1"/>
  <c r="O11" i="28"/>
  <c r="O12" i="28" s="1"/>
  <c r="N11" i="28"/>
  <c r="N12" i="28" s="1"/>
  <c r="M11" i="28"/>
  <c r="M12" i="28" s="1"/>
  <c r="L11" i="28"/>
  <c r="L12" i="28" s="1"/>
  <c r="K11" i="28"/>
  <c r="K12" i="28" s="1"/>
  <c r="J11" i="28"/>
  <c r="J12" i="28" s="1"/>
  <c r="I11" i="28"/>
  <c r="I12" i="28" s="1"/>
  <c r="H11" i="28"/>
  <c r="G11" i="28"/>
  <c r="G12" i="28" s="1"/>
  <c r="F11" i="28"/>
  <c r="F12" i="28" s="1"/>
  <c r="E11" i="28"/>
  <c r="E12" i="28" s="1"/>
  <c r="AE8" i="28"/>
  <c r="AD8" i="28"/>
  <c r="AC7" i="28"/>
  <c r="AC8" i="28" s="1"/>
  <c r="AB7" i="28"/>
  <c r="AB8" i="28" s="1"/>
  <c r="AA7" i="28"/>
  <c r="AA8" i="28" s="1"/>
  <c r="Z7" i="28"/>
  <c r="Z8" i="28" s="1"/>
  <c r="Y7" i="28"/>
  <c r="Y8" i="28" s="1"/>
  <c r="X7" i="28"/>
  <c r="X8" i="28" s="1"/>
  <c r="W7" i="28"/>
  <c r="W8" i="28" s="1"/>
  <c r="V7" i="28"/>
  <c r="V8" i="28" s="1"/>
  <c r="U7" i="28"/>
  <c r="U8" i="28" s="1"/>
  <c r="T7" i="28"/>
  <c r="T8" i="28" s="1"/>
  <c r="S7" i="28"/>
  <c r="S8" i="28" s="1"/>
  <c r="R7" i="28"/>
  <c r="R8" i="28" s="1"/>
  <c r="Q7" i="28"/>
  <c r="Q8" i="28" s="1"/>
  <c r="P7" i="28"/>
  <c r="P8" i="28" s="1"/>
  <c r="O7" i="28"/>
  <c r="O8" i="28" s="1"/>
  <c r="N7" i="28"/>
  <c r="N8" i="28" s="1"/>
  <c r="M7" i="28"/>
  <c r="M8" i="28" s="1"/>
  <c r="L7" i="28"/>
  <c r="L8" i="28" s="1"/>
  <c r="K7" i="28"/>
  <c r="K8" i="28" s="1"/>
  <c r="J7" i="28"/>
  <c r="J8" i="28" s="1"/>
  <c r="I7" i="28"/>
  <c r="I8" i="28" s="1"/>
  <c r="H7" i="28"/>
  <c r="H8" i="28" s="1"/>
  <c r="G7" i="28"/>
  <c r="G8" i="28" s="1"/>
  <c r="F7" i="28"/>
  <c r="F8" i="28" s="1"/>
  <c r="E7" i="28"/>
  <c r="E8" i="28" s="1"/>
  <c r="AE4" i="28"/>
  <c r="AD4" i="28"/>
  <c r="E3" i="28"/>
  <c r="E4" i="28" s="1"/>
  <c r="N3" i="28"/>
  <c r="O3" i="28"/>
  <c r="P3" i="28"/>
  <c r="Q3" i="28"/>
  <c r="R3" i="28"/>
  <c r="S3" i="28"/>
  <c r="T3" i="28"/>
  <c r="U3" i="28"/>
  <c r="V3" i="28"/>
  <c r="W3" i="28"/>
  <c r="X3" i="28"/>
  <c r="Y3" i="28"/>
  <c r="Z3" i="28"/>
  <c r="AA3" i="28"/>
  <c r="AB3" i="28"/>
  <c r="AC3" i="28"/>
  <c r="N4" i="28"/>
  <c r="O4" i="28"/>
  <c r="P4" i="28"/>
  <c r="Q4" i="28"/>
  <c r="R4" i="28"/>
  <c r="S4" i="28"/>
  <c r="T4" i="28"/>
  <c r="U4" i="28"/>
  <c r="V4" i="28"/>
  <c r="W4" i="28"/>
  <c r="X4" i="28"/>
  <c r="Y4" i="28"/>
  <c r="Z4" i="28"/>
  <c r="AA4" i="28"/>
  <c r="AB4" i="28"/>
  <c r="AC4" i="28"/>
  <c r="N1" i="28"/>
  <c r="O1" i="28" s="1"/>
  <c r="P1" i="28" s="1"/>
  <c r="Q1" i="28" s="1"/>
  <c r="R1" i="28" s="1"/>
  <c r="S1" i="28" s="1"/>
  <c r="T1" i="28" s="1"/>
  <c r="U1" i="28" s="1"/>
  <c r="V1" i="28" s="1"/>
  <c r="W1" i="28" s="1"/>
  <c r="X1" i="28" s="1"/>
  <c r="Y1" i="28" s="1"/>
  <c r="Z1" i="28" s="1"/>
  <c r="AA1" i="28" s="1"/>
  <c r="AB1" i="28" s="1"/>
  <c r="AC1" i="28" s="1"/>
  <c r="J118" i="27" l="1" a="1"/>
  <c r="J118" i="27" s="1"/>
  <c r="K118" i="27"/>
  <c r="Q118" i="27"/>
  <c r="R118" i="27"/>
  <c r="J273" i="27" a="1"/>
  <c r="J273" i="27" s="1"/>
  <c r="J272" i="27" a="1"/>
  <c r="J272" i="27" s="1"/>
  <c r="J271" i="27" a="1"/>
  <c r="J271" i="27" s="1"/>
  <c r="J266" i="27" a="1"/>
  <c r="J266" i="27" s="1"/>
  <c r="J269" i="27" a="1"/>
  <c r="J269" i="27" s="1"/>
  <c r="J268" i="27" a="1"/>
  <c r="J268" i="27" s="1"/>
  <c r="J270" i="27" a="1"/>
  <c r="J270" i="27" s="1"/>
  <c r="J267" i="27" a="1"/>
  <c r="J267" i="27" s="1"/>
  <c r="J265" i="27" a="1"/>
  <c r="J265" i="27" s="1"/>
  <c r="J264" i="27" a="1"/>
  <c r="J264" i="27" s="1"/>
  <c r="J263" i="27" a="1"/>
  <c r="J263" i="27" s="1"/>
  <c r="J262" i="27" a="1"/>
  <c r="J262" i="27" s="1"/>
  <c r="J261" i="27" a="1"/>
  <c r="J261" i="27" s="1"/>
  <c r="J260" i="27" a="1"/>
  <c r="J260" i="27" s="1"/>
  <c r="J259" i="27" a="1"/>
  <c r="J259" i="27" s="1"/>
  <c r="J258" i="27" a="1"/>
  <c r="J258" i="27" s="1"/>
  <c r="J257" i="27" a="1"/>
  <c r="J257" i="27" s="1"/>
  <c r="J256" i="27" a="1"/>
  <c r="J256" i="27" s="1"/>
  <c r="J255" i="27" a="1"/>
  <c r="J255" i="27" s="1"/>
  <c r="J254" i="27" a="1"/>
  <c r="J254" i="27" s="1"/>
  <c r="J253" i="27" a="1"/>
  <c r="J253" i="27" s="1"/>
  <c r="J251" i="27" a="1"/>
  <c r="J251" i="27" s="1"/>
  <c r="J252" i="27" a="1"/>
  <c r="J252" i="27" s="1"/>
  <c r="J250" i="27" a="1"/>
  <c r="J250" i="27" s="1"/>
  <c r="J249" i="27" a="1"/>
  <c r="J249" i="27" s="1"/>
  <c r="J248" i="27" a="1"/>
  <c r="J248" i="27" s="1"/>
  <c r="J247" i="27" a="1"/>
  <c r="J247" i="27" s="1"/>
  <c r="J245" i="27" a="1"/>
  <c r="J245" i="27" s="1"/>
  <c r="J246" i="27" a="1"/>
  <c r="J246" i="27" s="1"/>
  <c r="J244" i="27" a="1"/>
  <c r="J244" i="27" s="1"/>
  <c r="J242" i="27" a="1"/>
  <c r="J242" i="27" s="1"/>
  <c r="J243" i="27" a="1"/>
  <c r="J243" i="27" s="1"/>
  <c r="J241" i="27" a="1"/>
  <c r="J241" i="27" s="1"/>
  <c r="J239" i="27" a="1"/>
  <c r="J239" i="27" s="1"/>
  <c r="J238" i="27" a="1"/>
  <c r="J238" i="27" s="1"/>
  <c r="J237" i="27" a="1"/>
  <c r="J237" i="27" s="1"/>
  <c r="J240" i="27" a="1"/>
  <c r="J240" i="27" s="1"/>
  <c r="J236" i="27" a="1"/>
  <c r="J236" i="27" s="1"/>
  <c r="J233" i="27" a="1"/>
  <c r="J233" i="27" s="1"/>
  <c r="J235" i="27" a="1"/>
  <c r="J235" i="27" s="1"/>
  <c r="J234" i="27" a="1"/>
  <c r="J234" i="27" s="1"/>
  <c r="J232" i="27" a="1"/>
  <c r="J232" i="27" s="1"/>
  <c r="J231" i="27" a="1"/>
  <c r="J231" i="27" s="1"/>
  <c r="J230" i="27" a="1"/>
  <c r="J230" i="27" s="1"/>
  <c r="J228" i="27" a="1"/>
  <c r="J228" i="27" s="1"/>
  <c r="J229" i="27" a="1"/>
  <c r="J229" i="27" s="1"/>
  <c r="J226" i="27" a="1"/>
  <c r="J226" i="27" s="1"/>
  <c r="J227" i="27" a="1"/>
  <c r="J227" i="27" s="1"/>
  <c r="J225" i="27" a="1"/>
  <c r="J225" i="27" s="1"/>
  <c r="J224" i="27" a="1"/>
  <c r="J224" i="27" s="1"/>
  <c r="J222" i="27" a="1"/>
  <c r="J222" i="27" s="1"/>
  <c r="J221" i="27" a="1"/>
  <c r="J221" i="27" s="1"/>
  <c r="J220" i="27" a="1"/>
  <c r="J220" i="27" s="1"/>
  <c r="J223" i="27" a="1"/>
  <c r="J223" i="27" s="1"/>
  <c r="J219" i="27" a="1"/>
  <c r="J219" i="27" s="1"/>
  <c r="J216" i="27" a="1"/>
  <c r="J216" i="27" s="1"/>
  <c r="J218" i="27" a="1"/>
  <c r="J218" i="27" s="1"/>
  <c r="J217" i="27" a="1"/>
  <c r="J217" i="27" s="1"/>
  <c r="J215" i="27" a="1"/>
  <c r="J215" i="27" s="1"/>
  <c r="J214" i="27" a="1"/>
  <c r="J214" i="27" s="1"/>
  <c r="J213" i="27" a="1"/>
  <c r="J213" i="27" s="1"/>
  <c r="J212" i="27" a="1"/>
  <c r="J212" i="27" s="1"/>
  <c r="J211" i="27" a="1"/>
  <c r="J211" i="27" s="1"/>
  <c r="J210" i="27" a="1"/>
  <c r="J210" i="27" s="1"/>
  <c r="J208" i="27" a="1"/>
  <c r="J208" i="27" s="1"/>
  <c r="J209" i="27" a="1"/>
  <c r="J209" i="27" s="1"/>
  <c r="J206" i="27" a="1"/>
  <c r="J206" i="27" s="1"/>
  <c r="J207" i="27" a="1"/>
  <c r="J207" i="27" s="1"/>
  <c r="J205" i="27" a="1"/>
  <c r="J205" i="27" s="1"/>
  <c r="J204" i="27" a="1"/>
  <c r="J204" i="27" s="1"/>
  <c r="J202" i="27" a="1"/>
  <c r="J202" i="27" s="1"/>
  <c r="J203" i="27" a="1"/>
  <c r="J203" i="27" s="1"/>
  <c r="J201" i="27" a="1"/>
  <c r="J201" i="27" s="1"/>
  <c r="J200" i="27" a="1"/>
  <c r="J200" i="27" s="1"/>
  <c r="J199" i="27" a="1"/>
  <c r="J199" i="27" s="1"/>
  <c r="J198" i="27" a="1"/>
  <c r="J198" i="27" s="1"/>
  <c r="J197" i="27" a="1"/>
  <c r="J197" i="27" s="1"/>
  <c r="J196" i="27" a="1"/>
  <c r="J196" i="27" s="1"/>
  <c r="J195" i="27" a="1"/>
  <c r="J195" i="27" s="1"/>
  <c r="J194" i="27" a="1"/>
  <c r="J194" i="27" s="1"/>
  <c r="J193" i="27" a="1"/>
  <c r="J193" i="27" s="1"/>
  <c r="J192" i="27" a="1"/>
  <c r="J192" i="27" s="1"/>
  <c r="J191" i="27" a="1"/>
  <c r="J191" i="27" s="1"/>
  <c r="J190" i="27" a="1"/>
  <c r="J190" i="27" s="1"/>
  <c r="J189" i="27" a="1"/>
  <c r="J189" i="27" s="1"/>
  <c r="J188" i="27" a="1"/>
  <c r="J188" i="27" s="1"/>
  <c r="J187" i="27" a="1"/>
  <c r="J187" i="27" s="1"/>
  <c r="J184" i="27" a="1"/>
  <c r="J184" i="27" s="1"/>
  <c r="J183" i="27" a="1"/>
  <c r="J183" i="27" s="1"/>
  <c r="J186" i="27" a="1"/>
  <c r="J186" i="27" s="1"/>
  <c r="J185" i="27" a="1"/>
  <c r="J185" i="27" s="1"/>
  <c r="J182" i="27" a="1"/>
  <c r="J182" i="27" s="1"/>
  <c r="J180" i="27" a="1"/>
  <c r="J180" i="27" s="1"/>
  <c r="J181" i="27" a="1"/>
  <c r="J181" i="27" s="1"/>
  <c r="J178" i="27" a="1"/>
  <c r="J178" i="27" s="1"/>
  <c r="J179" i="27" a="1"/>
  <c r="J179" i="27" s="1"/>
  <c r="J177" i="27" a="1"/>
  <c r="J177" i="27" s="1"/>
  <c r="J176" i="27" a="1"/>
  <c r="J176" i="27" s="1"/>
  <c r="J175" i="27" a="1"/>
  <c r="J175" i="27" s="1"/>
  <c r="J174" i="27" a="1"/>
  <c r="J174" i="27" s="1"/>
  <c r="J173" i="27" a="1"/>
  <c r="J173" i="27" s="1"/>
  <c r="J172" i="27" a="1"/>
  <c r="J172" i="27" s="1"/>
  <c r="J171" i="27" a="1"/>
  <c r="J171" i="27" s="1"/>
  <c r="J170" i="27" a="1"/>
  <c r="J170" i="27" s="1"/>
  <c r="J169" i="27" a="1"/>
  <c r="J169" i="27" s="1"/>
  <c r="J168" i="27" a="1"/>
  <c r="J168" i="27" s="1"/>
  <c r="J167" i="27" a="1"/>
  <c r="J167" i="27" s="1"/>
  <c r="J166" i="27" a="1"/>
  <c r="J166" i="27" s="1"/>
  <c r="J165" i="27" a="1"/>
  <c r="J165" i="27" s="1"/>
  <c r="J164" i="27" a="1"/>
  <c r="J164" i="27" s="1"/>
  <c r="J163" i="27" a="1"/>
  <c r="J163" i="27" s="1"/>
  <c r="J162" i="27" a="1"/>
  <c r="J162" i="27" s="1"/>
  <c r="J161" i="27" a="1"/>
  <c r="J161" i="27" s="1"/>
  <c r="J160" i="27" a="1"/>
  <c r="J160" i="27" s="1"/>
  <c r="J159" i="27" a="1"/>
  <c r="J159" i="27" s="1"/>
  <c r="J158" i="27" a="1"/>
  <c r="J158" i="27" s="1"/>
  <c r="J157" i="27" a="1"/>
  <c r="J157" i="27" s="1"/>
  <c r="J156" i="27" a="1"/>
  <c r="J156" i="27" s="1"/>
  <c r="J155" i="27" a="1"/>
  <c r="J155" i="27" s="1"/>
  <c r="J154" i="27" a="1"/>
  <c r="J154" i="27" s="1"/>
  <c r="J153" i="27" a="1"/>
  <c r="J153" i="27" s="1"/>
  <c r="J152" i="27" a="1"/>
  <c r="J152" i="27" s="1"/>
  <c r="J151" i="27" a="1"/>
  <c r="J151" i="27" s="1"/>
  <c r="J150" i="27" a="1"/>
  <c r="J150" i="27" s="1"/>
  <c r="J149" i="27" a="1"/>
  <c r="J149" i="27" s="1"/>
  <c r="J147" i="27" a="1"/>
  <c r="J147" i="27" s="1"/>
  <c r="J148" i="27" a="1"/>
  <c r="J148" i="27" s="1"/>
  <c r="J146" i="27" a="1"/>
  <c r="J146" i="27" s="1"/>
  <c r="J145" i="27" a="1"/>
  <c r="J145" i="27" s="1"/>
  <c r="J144" i="27" a="1"/>
  <c r="J144" i="27" s="1"/>
  <c r="J143" i="27" a="1"/>
  <c r="J143" i="27" s="1"/>
  <c r="J142" i="27" a="1"/>
  <c r="J142" i="27" s="1"/>
  <c r="J141" i="27" a="1"/>
  <c r="J141" i="27" s="1"/>
  <c r="J140" i="27" a="1"/>
  <c r="J140" i="27" s="1"/>
  <c r="J139" i="27" a="1"/>
  <c r="J139" i="27" s="1"/>
  <c r="J138" i="27" a="1"/>
  <c r="J138" i="27" s="1"/>
  <c r="J137" i="27" a="1"/>
  <c r="J137" i="27" s="1"/>
  <c r="J136" i="27" a="1"/>
  <c r="J136" i="27" s="1"/>
  <c r="J133" i="27" a="1"/>
  <c r="J133" i="27" s="1"/>
  <c r="J132" i="27" a="1"/>
  <c r="J132" i="27" s="1"/>
  <c r="J135" i="27" a="1"/>
  <c r="J135" i="27" s="1"/>
  <c r="J134" i="27" a="1"/>
  <c r="J134" i="27" s="1"/>
  <c r="J131" i="27" a="1"/>
  <c r="J131" i="27" s="1"/>
  <c r="J129" i="27" a="1"/>
  <c r="J129" i="27" s="1"/>
  <c r="J128" i="27" a="1"/>
  <c r="J128" i="27" s="1"/>
  <c r="J130" i="27" a="1"/>
  <c r="J130" i="27" s="1"/>
  <c r="J127" i="27" a="1"/>
  <c r="J127" i="27" s="1"/>
  <c r="J126" i="27" a="1"/>
  <c r="J126" i="27" s="1"/>
  <c r="J125" i="27" a="1"/>
  <c r="J125" i="27" s="1"/>
  <c r="J124" i="27" a="1"/>
  <c r="J124" i="27" s="1"/>
  <c r="J122" i="27" a="1"/>
  <c r="J122" i="27" s="1"/>
  <c r="J123" i="27" a="1"/>
  <c r="J123" i="27" s="1"/>
  <c r="J121" i="27" a="1"/>
  <c r="J121" i="27" s="1"/>
  <c r="K273" i="27"/>
  <c r="K272" i="27"/>
  <c r="K271" i="27"/>
  <c r="K266" i="27"/>
  <c r="K269" i="27"/>
  <c r="K268" i="27"/>
  <c r="K270" i="27"/>
  <c r="K267" i="27"/>
  <c r="K265" i="27"/>
  <c r="K264" i="27"/>
  <c r="K263" i="27"/>
  <c r="K262" i="27"/>
  <c r="K261" i="27"/>
  <c r="K260" i="27"/>
  <c r="K259" i="27"/>
  <c r="K258" i="27"/>
  <c r="K257" i="27"/>
  <c r="K256" i="27"/>
  <c r="K255" i="27"/>
  <c r="K254" i="27"/>
  <c r="K253" i="27"/>
  <c r="K251" i="27"/>
  <c r="K252" i="27"/>
  <c r="K250" i="27"/>
  <c r="K249" i="27"/>
  <c r="K248" i="27"/>
  <c r="K247" i="27"/>
  <c r="K245" i="27"/>
  <c r="K246" i="27"/>
  <c r="K244" i="27"/>
  <c r="K242" i="27"/>
  <c r="K243" i="27"/>
  <c r="K241" i="27"/>
  <c r="K239" i="27"/>
  <c r="K238" i="27"/>
  <c r="K237" i="27"/>
  <c r="K240" i="27"/>
  <c r="K236" i="27"/>
  <c r="K233" i="27"/>
  <c r="K235" i="27"/>
  <c r="K234" i="27"/>
  <c r="K232" i="27"/>
  <c r="K231" i="27"/>
  <c r="K230" i="27"/>
  <c r="K228" i="27"/>
  <c r="K229" i="27"/>
  <c r="K226" i="27"/>
  <c r="K227" i="27"/>
  <c r="K225" i="27"/>
  <c r="K224" i="27"/>
  <c r="K222" i="27"/>
  <c r="K221" i="27"/>
  <c r="K220" i="27"/>
  <c r="K223" i="27"/>
  <c r="K219" i="27"/>
  <c r="K216" i="27"/>
  <c r="K218" i="27"/>
  <c r="K217" i="27"/>
  <c r="K215" i="27"/>
  <c r="K214" i="27"/>
  <c r="K213" i="27"/>
  <c r="K212" i="27"/>
  <c r="K211" i="27"/>
  <c r="K210" i="27"/>
  <c r="K208" i="27"/>
  <c r="K209" i="27"/>
  <c r="K206" i="27"/>
  <c r="K207" i="27"/>
  <c r="K205" i="27"/>
  <c r="K204" i="27"/>
  <c r="K202" i="27"/>
  <c r="K203" i="27"/>
  <c r="K201" i="27"/>
  <c r="K200" i="27"/>
  <c r="K199" i="27"/>
  <c r="K198" i="27"/>
  <c r="K197" i="27"/>
  <c r="K196" i="27"/>
  <c r="K195" i="27"/>
  <c r="K194" i="27"/>
  <c r="K193" i="27"/>
  <c r="K192" i="27"/>
  <c r="K191" i="27"/>
  <c r="K190" i="27"/>
  <c r="K189" i="27"/>
  <c r="K188" i="27"/>
  <c r="K187" i="27"/>
  <c r="K184" i="27"/>
  <c r="K183" i="27"/>
  <c r="K186" i="27"/>
  <c r="K185" i="27"/>
  <c r="K182" i="27"/>
  <c r="K180" i="27"/>
  <c r="K181" i="27"/>
  <c r="K178" i="27"/>
  <c r="K179" i="27"/>
  <c r="K177" i="27"/>
  <c r="K176" i="27"/>
  <c r="K175" i="27"/>
  <c r="K174" i="27"/>
  <c r="K173" i="27"/>
  <c r="K172" i="27"/>
  <c r="K171" i="27"/>
  <c r="K170" i="27"/>
  <c r="K169" i="27"/>
  <c r="K168" i="27"/>
  <c r="K167" i="27"/>
  <c r="K166" i="27"/>
  <c r="K165" i="27"/>
  <c r="K164" i="27"/>
  <c r="K163" i="27"/>
  <c r="K162" i="27"/>
  <c r="K161" i="27"/>
  <c r="K160" i="27"/>
  <c r="K159" i="27"/>
  <c r="K158" i="27"/>
  <c r="K157" i="27"/>
  <c r="K156" i="27"/>
  <c r="K155" i="27"/>
  <c r="K154" i="27"/>
  <c r="K153" i="27"/>
  <c r="K152" i="27"/>
  <c r="K151" i="27"/>
  <c r="K150" i="27"/>
  <c r="K149" i="27"/>
  <c r="K147" i="27"/>
  <c r="K148" i="27"/>
  <c r="K146" i="27"/>
  <c r="K145" i="27"/>
  <c r="K144" i="27"/>
  <c r="K143" i="27"/>
  <c r="K142" i="27"/>
  <c r="K141" i="27"/>
  <c r="K140" i="27"/>
  <c r="K139" i="27"/>
  <c r="K138" i="27"/>
  <c r="K137" i="27"/>
  <c r="K136" i="27"/>
  <c r="K133" i="27"/>
  <c r="K132" i="27"/>
  <c r="K135" i="27"/>
  <c r="K134" i="27"/>
  <c r="K131" i="27"/>
  <c r="K129" i="27"/>
  <c r="K128" i="27"/>
  <c r="K130" i="27"/>
  <c r="K127" i="27"/>
  <c r="K126" i="27"/>
  <c r="K125" i="27"/>
  <c r="K124" i="27"/>
  <c r="K122" i="27"/>
  <c r="K123" i="27"/>
  <c r="K121" i="27"/>
  <c r="K6" i="27"/>
  <c r="K7" i="27"/>
  <c r="K5" i="27"/>
  <c r="K8" i="27"/>
  <c r="K9" i="27"/>
  <c r="K10" i="27"/>
  <c r="K11" i="27"/>
  <c r="K12" i="27"/>
  <c r="K13" i="27"/>
  <c r="K14" i="27"/>
  <c r="K15" i="27"/>
  <c r="K16" i="27"/>
  <c r="K17" i="27"/>
  <c r="K18" i="27"/>
  <c r="K19" i="27"/>
  <c r="K20" i="27"/>
  <c r="K21" i="27"/>
  <c r="K22" i="27"/>
  <c r="K23" i="27"/>
  <c r="K24" i="27"/>
  <c r="K25" i="27"/>
  <c r="K26" i="27"/>
  <c r="K28" i="27"/>
  <c r="K27" i="27"/>
  <c r="K29" i="27"/>
  <c r="K30" i="27"/>
  <c r="K31" i="27"/>
  <c r="K32" i="27"/>
  <c r="K33" i="27"/>
  <c r="K34" i="27"/>
  <c r="K38" i="27"/>
  <c r="K35" i="27"/>
  <c r="K36" i="27"/>
  <c r="K37" i="27"/>
  <c r="K39" i="27"/>
  <c r="K40" i="27"/>
  <c r="K41" i="27"/>
  <c r="K43" i="27"/>
  <c r="K42" i="27"/>
  <c r="K44" i="27"/>
  <c r="K45" i="27"/>
  <c r="K46" i="27"/>
  <c r="K47" i="27"/>
  <c r="K49" i="27"/>
  <c r="K50" i="27"/>
  <c r="K48" i="27"/>
  <c r="K51" i="27"/>
  <c r="K52" i="27"/>
  <c r="K53" i="27"/>
  <c r="K54" i="27"/>
  <c r="K57" i="27"/>
  <c r="K55" i="27"/>
  <c r="K56" i="27"/>
  <c r="K58" i="27"/>
  <c r="K59" i="27"/>
  <c r="K60" i="27"/>
  <c r="K61" i="27"/>
  <c r="K62" i="27"/>
  <c r="K63" i="27"/>
  <c r="K64" i="27"/>
  <c r="K65" i="27"/>
  <c r="K66" i="27"/>
  <c r="K67" i="27"/>
  <c r="K68" i="27"/>
  <c r="K69" i="27"/>
  <c r="K71" i="27"/>
  <c r="K70" i="27"/>
  <c r="K72" i="27"/>
  <c r="K73" i="27"/>
  <c r="K74" i="27"/>
  <c r="K75" i="27"/>
  <c r="K76" i="27"/>
  <c r="K77" i="27"/>
  <c r="K78" i="27"/>
  <c r="K79" i="27"/>
  <c r="K80" i="27"/>
  <c r="K81" i="27"/>
  <c r="K82" i="27"/>
  <c r="K83" i="27"/>
  <c r="K84" i="27"/>
  <c r="K85" i="27"/>
  <c r="K87" i="27"/>
  <c r="K86" i="27"/>
  <c r="K89" i="27"/>
  <c r="K88" i="27"/>
  <c r="K90" i="27"/>
  <c r="K91" i="27"/>
  <c r="K92" i="27"/>
  <c r="K93" i="27"/>
  <c r="K94" i="27"/>
  <c r="K95" i="27"/>
  <c r="K96" i="27"/>
  <c r="K97" i="27"/>
  <c r="K98" i="27"/>
  <c r="K99" i="27"/>
  <c r="K100" i="27"/>
  <c r="K101" i="27"/>
  <c r="K102" i="27"/>
  <c r="K103" i="27"/>
  <c r="K104" i="27"/>
  <c r="K105" i="27"/>
  <c r="K106" i="27"/>
  <c r="K107" i="27"/>
  <c r="K108" i="27"/>
  <c r="K110" i="27"/>
  <c r="K111" i="27"/>
  <c r="K109" i="27"/>
  <c r="K112" i="27"/>
  <c r="K113" i="27"/>
  <c r="K115" i="27"/>
  <c r="K114" i="27"/>
  <c r="K116" i="27"/>
  <c r="K117" i="27"/>
  <c r="K4" i="27"/>
  <c r="J6" i="27" a="1"/>
  <c r="J6" i="27" s="1"/>
  <c r="J7" i="27" a="1"/>
  <c r="J7" i="27" s="1"/>
  <c r="J5" i="27" a="1"/>
  <c r="J5" i="27" s="1"/>
  <c r="J8" i="27" a="1"/>
  <c r="J8" i="27" s="1"/>
  <c r="J9" i="27" a="1"/>
  <c r="J9" i="27" s="1"/>
  <c r="J10" i="27" a="1"/>
  <c r="J10" i="27" s="1"/>
  <c r="J11" i="27" a="1"/>
  <c r="J11" i="27" s="1"/>
  <c r="J12" i="27" a="1"/>
  <c r="J12" i="27" s="1"/>
  <c r="J13" i="27" a="1"/>
  <c r="J13" i="27" s="1"/>
  <c r="J14" i="27" a="1"/>
  <c r="J14" i="27" s="1"/>
  <c r="J15" i="27" a="1"/>
  <c r="J15" i="27" s="1"/>
  <c r="J16" i="27" a="1"/>
  <c r="J16" i="27" s="1"/>
  <c r="J17" i="27" a="1"/>
  <c r="J17" i="27" s="1"/>
  <c r="J18" i="27" a="1"/>
  <c r="J18" i="27" s="1"/>
  <c r="J19" i="27" a="1"/>
  <c r="J19" i="27" s="1"/>
  <c r="J20" i="27" a="1"/>
  <c r="J20" i="27" s="1"/>
  <c r="J21" i="27" a="1"/>
  <c r="J21" i="27" s="1"/>
  <c r="J22" i="27" a="1"/>
  <c r="J22" i="27" s="1"/>
  <c r="J23" i="27" a="1"/>
  <c r="J23" i="27" s="1"/>
  <c r="J24" i="27" a="1"/>
  <c r="J24" i="27" s="1"/>
  <c r="J25" i="27" a="1"/>
  <c r="J25" i="27" s="1"/>
  <c r="J26" i="27" a="1"/>
  <c r="J26" i="27" s="1"/>
  <c r="J28" i="27" a="1"/>
  <c r="J28" i="27" s="1"/>
  <c r="J27" i="27" a="1"/>
  <c r="J27" i="27" s="1"/>
  <c r="J29" i="27" a="1"/>
  <c r="J29" i="27" s="1"/>
  <c r="J30" i="27" a="1"/>
  <c r="J30" i="27" s="1"/>
  <c r="J31" i="27" a="1"/>
  <c r="J31" i="27" s="1"/>
  <c r="J32" i="27" a="1"/>
  <c r="J32" i="27" s="1"/>
  <c r="J33" i="27" a="1"/>
  <c r="J33" i="27" s="1"/>
  <c r="J34" i="27" a="1"/>
  <c r="J34" i="27" s="1"/>
  <c r="J38" i="27" a="1"/>
  <c r="J38" i="27" s="1"/>
  <c r="J35" i="27" a="1"/>
  <c r="J35" i="27" s="1"/>
  <c r="J36" i="27" a="1"/>
  <c r="J36" i="27" s="1"/>
  <c r="J37" i="27" a="1"/>
  <c r="J37" i="27" s="1"/>
  <c r="J39" i="27" a="1"/>
  <c r="J39" i="27" s="1"/>
  <c r="J40" i="27" a="1"/>
  <c r="J40" i="27" s="1"/>
  <c r="J41" i="27" a="1"/>
  <c r="J41" i="27" s="1"/>
  <c r="J43" i="27" a="1"/>
  <c r="J43" i="27" s="1"/>
  <c r="J42" i="27" a="1"/>
  <c r="J42" i="27" s="1"/>
  <c r="J44" i="27" a="1"/>
  <c r="J44" i="27" s="1"/>
  <c r="J45" i="27" a="1"/>
  <c r="J45" i="27" s="1"/>
  <c r="J46" i="27" a="1"/>
  <c r="J46" i="27" s="1"/>
  <c r="J47" i="27" a="1"/>
  <c r="J47" i="27" s="1"/>
  <c r="J49" i="27" a="1"/>
  <c r="J49" i="27" s="1"/>
  <c r="J50" i="27" a="1"/>
  <c r="J50" i="27" s="1"/>
  <c r="J48" i="27" a="1"/>
  <c r="J48" i="27" s="1"/>
  <c r="J51" i="27" a="1"/>
  <c r="J51" i="27" s="1"/>
  <c r="J52" i="27" a="1"/>
  <c r="J52" i="27" s="1"/>
  <c r="J53" i="27" a="1"/>
  <c r="J53" i="27" s="1"/>
  <c r="J54" i="27" a="1"/>
  <c r="J54" i="27" s="1"/>
  <c r="J57" i="27" a="1"/>
  <c r="J57" i="27" s="1"/>
  <c r="J55" i="27" a="1"/>
  <c r="J55" i="27" s="1"/>
  <c r="J56" i="27" a="1"/>
  <c r="J56" i="27" s="1"/>
  <c r="J58" i="27" a="1"/>
  <c r="J58" i="27" s="1"/>
  <c r="J59" i="27" a="1"/>
  <c r="J59" i="27" s="1"/>
  <c r="J60" i="27" a="1"/>
  <c r="J60" i="27" s="1"/>
  <c r="J61" i="27" a="1"/>
  <c r="J61" i="27" s="1"/>
  <c r="J62" i="27" a="1"/>
  <c r="J62" i="27" s="1"/>
  <c r="J63" i="27" a="1"/>
  <c r="J63" i="27" s="1"/>
  <c r="J64" i="27" a="1"/>
  <c r="J64" i="27" s="1"/>
  <c r="J65" i="27" a="1"/>
  <c r="J65" i="27" s="1"/>
  <c r="J66" i="27" a="1"/>
  <c r="J66" i="27" s="1"/>
  <c r="J67" i="27" a="1"/>
  <c r="J67" i="27" s="1"/>
  <c r="J68" i="27" a="1"/>
  <c r="J68" i="27" s="1"/>
  <c r="J69" i="27" a="1"/>
  <c r="J69" i="27" s="1"/>
  <c r="J71" i="27" a="1"/>
  <c r="J71" i="27" s="1"/>
  <c r="J70" i="27" a="1"/>
  <c r="J70" i="27" s="1"/>
  <c r="J72" i="27" a="1"/>
  <c r="J72" i="27" s="1"/>
  <c r="J73" i="27" a="1"/>
  <c r="J73" i="27" s="1"/>
  <c r="J74" i="27" a="1"/>
  <c r="J74" i="27" s="1"/>
  <c r="J75" i="27" a="1"/>
  <c r="J75" i="27" s="1"/>
  <c r="J76" i="27" a="1"/>
  <c r="J76" i="27" s="1"/>
  <c r="J77" i="27" a="1"/>
  <c r="J77" i="27" s="1"/>
  <c r="J78" i="27" a="1"/>
  <c r="J78" i="27" s="1"/>
  <c r="J79" i="27" a="1"/>
  <c r="J79" i="27" s="1"/>
  <c r="J80" i="27" a="1"/>
  <c r="J80" i="27" s="1"/>
  <c r="J81" i="27" a="1"/>
  <c r="J81" i="27" s="1"/>
  <c r="J82" i="27" a="1"/>
  <c r="J82" i="27" s="1"/>
  <c r="J83" i="27" a="1"/>
  <c r="J83" i="27" s="1"/>
  <c r="J84" i="27" a="1"/>
  <c r="J84" i="27" s="1"/>
  <c r="J85" i="27" a="1"/>
  <c r="J85" i="27" s="1"/>
  <c r="J87" i="27" a="1"/>
  <c r="J87" i="27" s="1"/>
  <c r="J86" i="27" a="1"/>
  <c r="J86" i="27" s="1"/>
  <c r="J89" i="27" a="1"/>
  <c r="J89" i="27" s="1"/>
  <c r="J88" i="27" a="1"/>
  <c r="J88" i="27" s="1"/>
  <c r="J90" i="27" a="1"/>
  <c r="J90" i="27" s="1"/>
  <c r="J91" i="27" a="1"/>
  <c r="J91" i="27" s="1"/>
  <c r="J92" i="27" a="1"/>
  <c r="J92" i="27" s="1"/>
  <c r="J93" i="27" a="1"/>
  <c r="J93" i="27" s="1"/>
  <c r="J94" i="27" a="1"/>
  <c r="J94" i="27" s="1"/>
  <c r="J95" i="27" a="1"/>
  <c r="J95" i="27" s="1"/>
  <c r="J96" i="27" a="1"/>
  <c r="J96" i="27" s="1"/>
  <c r="J97" i="27" a="1"/>
  <c r="J97" i="27" s="1"/>
  <c r="J98" i="27" a="1"/>
  <c r="J98" i="27" s="1"/>
  <c r="J99" i="27" a="1"/>
  <c r="J99" i="27" s="1"/>
  <c r="J100" i="27" a="1"/>
  <c r="J100" i="27" s="1"/>
  <c r="J101" i="27" a="1"/>
  <c r="J101" i="27" s="1"/>
  <c r="J102" i="27" a="1"/>
  <c r="J102" i="27" s="1"/>
  <c r="J103" i="27" a="1"/>
  <c r="J103" i="27" s="1"/>
  <c r="J104" i="27" a="1"/>
  <c r="J104" i="27" s="1"/>
  <c r="J105" i="27" a="1"/>
  <c r="J105" i="27" s="1"/>
  <c r="J106" i="27" a="1"/>
  <c r="J106" i="27" s="1"/>
  <c r="J107" i="27" a="1"/>
  <c r="J107" i="27" s="1"/>
  <c r="J108" i="27" a="1"/>
  <c r="J108" i="27" s="1"/>
  <c r="J110" i="27" a="1"/>
  <c r="J110" i="27" s="1"/>
  <c r="J111" i="27" a="1"/>
  <c r="J111" i="27" s="1"/>
  <c r="J109" i="27" a="1"/>
  <c r="J109" i="27" s="1"/>
  <c r="J112" i="27" a="1"/>
  <c r="J112" i="27" s="1"/>
  <c r="J113" i="27" a="1"/>
  <c r="J113" i="27" s="1"/>
  <c r="J115" i="27" a="1"/>
  <c r="J115" i="27" s="1"/>
  <c r="J114" i="27" a="1"/>
  <c r="J114" i="27" s="1"/>
  <c r="J116" i="27" a="1"/>
  <c r="J116" i="27" s="1"/>
  <c r="J117" i="27" a="1"/>
  <c r="J117" i="27" s="1"/>
  <c r="J4" i="27" a="1"/>
  <c r="J4" i="27" s="1"/>
  <c r="Q8" i="27" l="1"/>
  <c r="R8" i="27" l="1"/>
  <c r="H19" i="42" l="1"/>
  <c r="E19" i="42"/>
  <c r="F19" i="42" s="1"/>
  <c r="H18" i="42"/>
  <c r="E18" i="42"/>
  <c r="F18" i="42" s="1"/>
  <c r="V60" i="39" l="1"/>
  <c r="S60" i="39"/>
  <c r="T60" i="39" s="1"/>
  <c r="V29" i="39"/>
  <c r="S29" i="39"/>
  <c r="T29" i="39" s="1"/>
  <c r="V4" i="39"/>
  <c r="N4" i="35"/>
  <c r="M3" i="35"/>
  <c r="M4" i="35" s="1"/>
  <c r="L3" i="35"/>
  <c r="L4" i="35" s="1"/>
  <c r="K3" i="35"/>
  <c r="K4" i="35" s="1"/>
  <c r="J3" i="35"/>
  <c r="J4" i="35" s="1"/>
  <c r="I3" i="35"/>
  <c r="I4" i="35" s="1"/>
  <c r="H3" i="35"/>
  <c r="H4" i="35" s="1"/>
  <c r="G3" i="35"/>
  <c r="G4" i="35" s="1"/>
  <c r="F3" i="35"/>
  <c r="F4" i="35" s="1"/>
  <c r="E3" i="35"/>
  <c r="E4" i="35" s="1"/>
  <c r="N4" i="33"/>
  <c r="M3" i="33"/>
  <c r="M4" i="33" s="1"/>
  <c r="L3" i="33"/>
  <c r="L4" i="33" s="1"/>
  <c r="K3" i="33"/>
  <c r="K4" i="33" s="1"/>
  <c r="J3" i="33"/>
  <c r="J4" i="33" s="1"/>
  <c r="I3" i="33"/>
  <c r="I4" i="33" s="1"/>
  <c r="H3" i="33"/>
  <c r="H4" i="33" s="1"/>
  <c r="G3" i="33"/>
  <c r="G4" i="33" s="1"/>
  <c r="F3" i="33"/>
  <c r="F4" i="33" s="1"/>
  <c r="E3" i="33"/>
  <c r="E4" i="33" s="1"/>
  <c r="M3" i="28"/>
  <c r="M4" i="28" s="1"/>
  <c r="L3" i="28"/>
  <c r="L4" i="28" s="1"/>
  <c r="K3" i="28"/>
  <c r="K4" i="28" s="1"/>
  <c r="J3" i="28"/>
  <c r="J4" i="28" s="1"/>
  <c r="I3" i="28"/>
  <c r="I4" i="28" s="1"/>
  <c r="H3" i="28"/>
  <c r="H4" i="28" s="1"/>
  <c r="G3" i="28"/>
  <c r="G4" i="28" s="1"/>
  <c r="F3" i="28"/>
  <c r="F4" i="28" s="1"/>
  <c r="P17" i="53"/>
  <c r="S17" i="53" s="1"/>
  <c r="O17" i="53"/>
  <c r="Q17" i="53" s="1"/>
  <c r="T17" i="53" s="1"/>
  <c r="Q16" i="53"/>
  <c r="T16" i="53" s="1"/>
  <c r="P16" i="53"/>
  <c r="S16" i="53" s="1"/>
  <c r="O16" i="53"/>
  <c r="Q15" i="53"/>
  <c r="T15" i="53" s="1"/>
  <c r="P15" i="53"/>
  <c r="S15" i="53" s="1"/>
  <c r="O15" i="53"/>
  <c r="P14" i="53"/>
  <c r="S14" i="53" s="1"/>
  <c r="O14" i="53"/>
  <c r="Q14" i="53" s="1"/>
  <c r="T14" i="53" s="1"/>
  <c r="P13" i="53"/>
  <c r="S13" i="53" s="1"/>
  <c r="O13" i="53"/>
  <c r="Q13" i="53" s="1"/>
  <c r="T13" i="53" s="1"/>
  <c r="Q12" i="53"/>
  <c r="T12" i="53" s="1"/>
  <c r="P12" i="53"/>
  <c r="S12" i="53" s="1"/>
  <c r="O12" i="53"/>
  <c r="S11" i="53"/>
  <c r="Q11" i="53"/>
  <c r="T11" i="53" s="1"/>
  <c r="P11" i="53"/>
  <c r="O11" i="53"/>
  <c r="S10" i="53"/>
  <c r="P10" i="53"/>
  <c r="O10" i="53"/>
  <c r="Q10" i="53" s="1"/>
  <c r="T10" i="53" s="1"/>
  <c r="P9" i="53"/>
  <c r="S9" i="53" s="1"/>
  <c r="O9" i="53"/>
  <c r="Q9" i="53" s="1"/>
  <c r="T9" i="53" s="1"/>
  <c r="Q8" i="53"/>
  <c r="T8" i="53" s="1"/>
  <c r="P8" i="53"/>
  <c r="S8" i="53" s="1"/>
  <c r="O8" i="53"/>
  <c r="S7" i="53"/>
  <c r="Q7" i="53"/>
  <c r="T7" i="53" s="1"/>
  <c r="P7" i="53"/>
  <c r="O7" i="53"/>
  <c r="S6" i="53"/>
  <c r="P6" i="53"/>
  <c r="O6" i="53"/>
  <c r="Q6" i="53" s="1"/>
  <c r="T6" i="53" s="1"/>
  <c r="G23" i="53" l="1"/>
  <c r="C23" i="53"/>
  <c r="K22" i="53"/>
  <c r="J22" i="53"/>
  <c r="G22" i="53"/>
  <c r="C22" i="53"/>
  <c r="G21" i="53"/>
  <c r="C21" i="53"/>
  <c r="K20" i="53"/>
  <c r="J20" i="53"/>
  <c r="G20" i="53"/>
  <c r="C20" i="53"/>
  <c r="G19" i="53"/>
  <c r="C19" i="53"/>
  <c r="K18" i="53"/>
  <c r="J18" i="53"/>
  <c r="G18" i="53"/>
  <c r="C18" i="53"/>
  <c r="K17" i="53"/>
  <c r="J17" i="53"/>
  <c r="G17" i="53"/>
  <c r="C17" i="53"/>
  <c r="K16" i="53"/>
  <c r="J16" i="53"/>
  <c r="G16" i="53"/>
  <c r="C16" i="53"/>
  <c r="G15" i="53"/>
  <c r="C15" i="53"/>
  <c r="D20" i="53" s="1"/>
  <c r="K14" i="53"/>
  <c r="J14" i="53"/>
  <c r="G14" i="53"/>
  <c r="C14" i="53"/>
  <c r="K13" i="53"/>
  <c r="J13" i="53"/>
  <c r="G13" i="53"/>
  <c r="C13" i="53"/>
  <c r="D13" i="53" s="1"/>
  <c r="G12" i="53"/>
  <c r="C12" i="53"/>
  <c r="K11" i="53"/>
  <c r="J11" i="53"/>
  <c r="G11" i="53"/>
  <c r="C11" i="53"/>
  <c r="K10" i="53"/>
  <c r="J10" i="53"/>
  <c r="G10" i="53"/>
  <c r="C10" i="53"/>
  <c r="K9" i="53"/>
  <c r="J9" i="53"/>
  <c r="G9" i="53"/>
  <c r="C9" i="53"/>
  <c r="G8" i="53"/>
  <c r="C8" i="53"/>
  <c r="K7" i="53"/>
  <c r="J7" i="53"/>
  <c r="G7" i="53"/>
  <c r="C7" i="53"/>
  <c r="K6" i="53"/>
  <c r="J6" i="53"/>
  <c r="G6" i="53"/>
  <c r="C6" i="53"/>
  <c r="R235" i="27" l="1"/>
  <c r="Q160" i="27"/>
  <c r="R108" i="27"/>
  <c r="Q47" i="27"/>
  <c r="Q90" i="27"/>
  <c r="R89" i="27"/>
  <c r="Q100" i="27"/>
  <c r="Q181" i="27"/>
  <c r="R122" i="27"/>
  <c r="Q78" i="27"/>
  <c r="Q146" i="27"/>
  <c r="Q39" i="27"/>
  <c r="Q195" i="27"/>
  <c r="R193" i="27"/>
  <c r="Q176" i="27"/>
  <c r="R257" i="27"/>
  <c r="Q83" i="27"/>
  <c r="R139" i="27"/>
  <c r="R222" i="27"/>
  <c r="Q242" i="27"/>
  <c r="Q252" i="27"/>
  <c r="R43" i="27"/>
  <c r="R105" i="27"/>
  <c r="Q131" i="27"/>
  <c r="R21" i="27"/>
  <c r="R262" i="27"/>
  <c r="Q61" i="27"/>
  <c r="R238" i="27"/>
  <c r="Q38" i="27"/>
  <c r="Q48" i="27"/>
  <c r="Q42" i="27"/>
  <c r="Q250" i="27"/>
  <c r="R243" i="27"/>
  <c r="Q256" i="27"/>
  <c r="Q231" i="27"/>
  <c r="R128" i="27"/>
  <c r="Q51" i="27"/>
  <c r="R15" i="27"/>
  <c r="Q142" i="27"/>
  <c r="Q138" i="27"/>
  <c r="R40" i="27"/>
  <c r="R263" i="27"/>
  <c r="R236" i="27"/>
  <c r="R140" i="27"/>
  <c r="R168" i="27"/>
  <c r="R107" i="27"/>
  <c r="Q80" i="27"/>
  <c r="Q225" i="27"/>
  <c r="Q189" i="27"/>
  <c r="R18" i="27"/>
  <c r="Q125" i="27"/>
  <c r="Q223" i="27"/>
  <c r="Q115" i="27"/>
  <c r="Q12" i="27"/>
  <c r="Q170" i="27"/>
  <c r="Q156" i="27"/>
  <c r="R248" i="27"/>
  <c r="R94" i="27"/>
  <c r="Q74" i="27"/>
  <c r="Q130" i="27"/>
  <c r="Q93" i="27"/>
  <c r="Q239" i="27"/>
  <c r="R98" i="27"/>
  <c r="Q233" i="27"/>
  <c r="Q174" i="27"/>
  <c r="R154" i="27"/>
  <c r="R27" i="27"/>
  <c r="R260" i="27"/>
  <c r="Q54" i="27"/>
  <c r="Q210" i="27"/>
  <c r="Q59" i="27"/>
  <c r="Q6" i="27"/>
  <c r="Q191" i="27"/>
  <c r="Q32" i="27"/>
  <c r="R29" i="27"/>
  <c r="R24" i="27"/>
  <c r="R19" i="27"/>
  <c r="Q96" i="27"/>
  <c r="R126" i="27"/>
  <c r="Q57" i="27"/>
  <c r="R114" i="27"/>
  <c r="Q271" i="27"/>
  <c r="Q113" i="27"/>
  <c r="R219" i="27"/>
  <c r="Q180" i="27"/>
  <c r="Q7" i="27"/>
  <c r="Q268" i="27"/>
  <c r="R132" i="27"/>
  <c r="R216" i="27"/>
  <c r="Q92" i="27"/>
  <c r="Q251" i="27"/>
  <c r="Q171" i="27"/>
  <c r="Q63" i="27"/>
  <c r="Q147" i="27"/>
  <c r="R73" i="27"/>
  <c r="R245" i="27"/>
  <c r="R52" i="27"/>
  <c r="Q224" i="27"/>
  <c r="R137" i="27"/>
  <c r="Q136" i="27"/>
  <c r="Q179" i="27"/>
  <c r="Q165" i="27"/>
  <c r="R34" i="27"/>
  <c r="Q141" i="27"/>
  <c r="Q247" i="27"/>
  <c r="R244" i="27"/>
  <c r="Q66" i="27"/>
  <c r="R101" i="27"/>
  <c r="R208" i="27"/>
  <c r="R77" i="27"/>
  <c r="R169" i="27"/>
  <c r="R172" i="27"/>
  <c r="R194" i="27"/>
  <c r="R84" i="27"/>
  <c r="Q25" i="27"/>
  <c r="R197" i="27"/>
  <c r="R209" i="27"/>
  <c r="Q97" i="27"/>
  <c r="Q240" i="27"/>
  <c r="Q155" i="27"/>
  <c r="Q261" i="27"/>
  <c r="R175" i="27"/>
  <c r="Q87" i="27"/>
  <c r="Q123" i="27"/>
  <c r="Q166" i="27"/>
  <c r="Q129" i="27"/>
  <c r="D9" i="53"/>
  <c r="D10" i="53"/>
  <c r="D11" i="53"/>
  <c r="D12" i="53"/>
  <c r="D16" i="53"/>
  <c r="D17" i="53"/>
  <c r="R201" i="27"/>
  <c r="R153" i="27"/>
  <c r="R265" i="27"/>
  <c r="R156" i="27"/>
  <c r="R161" i="27"/>
  <c r="R33" i="27"/>
  <c r="R68" i="27"/>
  <c r="R190" i="27"/>
  <c r="R211" i="27"/>
  <c r="R127" i="27"/>
  <c r="R217" i="27"/>
  <c r="R158" i="27"/>
  <c r="R198" i="27"/>
  <c r="R86" i="27"/>
  <c r="R170" i="27"/>
  <c r="R264" i="27"/>
  <c r="R237" i="27"/>
  <c r="R17" i="27"/>
  <c r="R30" i="27"/>
  <c r="R4" i="27"/>
  <c r="R250" i="27"/>
  <c r="R159" i="27"/>
  <c r="R195" i="27"/>
  <c r="R273" i="27"/>
  <c r="R76" i="27"/>
  <c r="R249" i="27"/>
  <c r="R258" i="27"/>
  <c r="R145" i="27"/>
  <c r="R149" i="27"/>
  <c r="R14" i="27"/>
  <c r="R104" i="27"/>
  <c r="R188" i="27"/>
  <c r="R79" i="27"/>
  <c r="R253" i="27"/>
  <c r="R207" i="27"/>
  <c r="R206" i="27"/>
  <c r="R167" i="27"/>
  <c r="R228" i="27"/>
  <c r="R10" i="27"/>
  <c r="R49" i="27"/>
  <c r="R232" i="27"/>
  <c r="R157" i="27"/>
  <c r="Q199" i="27"/>
  <c r="Q144" i="27"/>
  <c r="Q18" i="27"/>
  <c r="Q272" i="27"/>
  <c r="Q64" i="27"/>
  <c r="Q209" i="27"/>
  <c r="Q197" i="27"/>
  <c r="Q55" i="27"/>
  <c r="Q58" i="27"/>
  <c r="Q219" i="27"/>
  <c r="Q230" i="27"/>
  <c r="Q13" i="27"/>
  <c r="Q82" i="27"/>
  <c r="Q26" i="27"/>
  <c r="Q205" i="27"/>
  <c r="Q67" i="27"/>
  <c r="Q31" i="27"/>
  <c r="Q99" i="27"/>
  <c r="Q152" i="27"/>
  <c r="Q200" i="27"/>
  <c r="Q204" i="27"/>
  <c r="Q95" i="27"/>
  <c r="Q151" i="27"/>
  <c r="Q28" i="27"/>
  <c r="Q102" i="27"/>
  <c r="Q177" i="27"/>
  <c r="Q103" i="27"/>
  <c r="Q260" i="27"/>
  <c r="Q69" i="27"/>
  <c r="Q150" i="27"/>
  <c r="Q173" i="27"/>
  <c r="Q15" i="27"/>
  <c r="Q196" i="27"/>
  <c r="Q229" i="27"/>
  <c r="Q234" i="27"/>
  <c r="Q254" i="27"/>
  <c r="Q192" i="27"/>
  <c r="Q137" i="27"/>
  <c r="Q81" i="27"/>
  <c r="Q214" i="27"/>
  <c r="Q112" i="27"/>
  <c r="Q259" i="27"/>
  <c r="R199" i="27"/>
  <c r="R231" i="27"/>
  <c r="R144" i="27"/>
  <c r="R189" i="27"/>
  <c r="R272" i="27"/>
  <c r="R64" i="27"/>
  <c r="R55" i="27"/>
  <c r="R58" i="27"/>
  <c r="R230" i="27"/>
  <c r="R13" i="27"/>
  <c r="R160" i="27"/>
  <c r="R82" i="27"/>
  <c r="R26" i="27"/>
  <c r="R205" i="27"/>
  <c r="R67" i="27"/>
  <c r="R31" i="27"/>
  <c r="R99" i="27"/>
  <c r="R152" i="27"/>
  <c r="R200" i="27"/>
  <c r="R204" i="27"/>
  <c r="R95" i="27"/>
  <c r="R151" i="27"/>
  <c r="R28" i="27"/>
  <c r="R102" i="27"/>
  <c r="R177" i="27"/>
  <c r="R103" i="27"/>
  <c r="R69" i="27"/>
  <c r="R39" i="27"/>
  <c r="R150" i="27"/>
  <c r="R78" i="27"/>
  <c r="R173" i="27"/>
  <c r="R196" i="27"/>
  <c r="R229" i="27"/>
  <c r="R234" i="27"/>
  <c r="R254" i="27"/>
  <c r="Q201" i="27"/>
  <c r="Q153" i="27"/>
  <c r="Q21" i="27"/>
  <c r="Q265" i="27"/>
  <c r="Q126" i="27"/>
  <c r="Q161" i="27"/>
  <c r="Q33" i="27"/>
  <c r="Q68" i="27"/>
  <c r="Q19" i="27"/>
  <c r="Q190" i="27"/>
  <c r="Q211" i="27"/>
  <c r="Q127" i="27"/>
  <c r="Q217" i="27"/>
  <c r="Q158" i="27"/>
  <c r="Q198" i="27"/>
  <c r="Q107" i="27"/>
  <c r="Q86" i="27"/>
  <c r="Q243" i="27"/>
  <c r="Q168" i="27"/>
  <c r="Q264" i="27"/>
  <c r="Q237" i="27"/>
  <c r="Q17" i="27"/>
  <c r="Q30" i="27"/>
  <c r="Q4" i="27"/>
  <c r="Q169" i="27"/>
  <c r="Q101" i="27"/>
  <c r="Q159" i="27"/>
  <c r="Q273" i="27"/>
  <c r="Q76" i="27"/>
  <c r="Q249" i="27"/>
  <c r="Q258" i="27"/>
  <c r="Q145" i="27"/>
  <c r="Q149" i="27"/>
  <c r="Q14" i="27"/>
  <c r="Q104" i="27"/>
  <c r="Q188" i="27"/>
  <c r="Q79" i="27"/>
  <c r="Q253" i="27"/>
  <c r="Q207" i="27"/>
  <c r="R192" i="27"/>
  <c r="R81" i="27"/>
  <c r="R259" i="27"/>
  <c r="Q203" i="27"/>
  <c r="Q148" i="27"/>
  <c r="Q202" i="27"/>
  <c r="Q50" i="27"/>
  <c r="Q53" i="27"/>
  <c r="Q44" i="27"/>
  <c r="Q221" i="27"/>
  <c r="Q212" i="27"/>
  <c r="Q20" i="27"/>
  <c r="Q124" i="27"/>
  <c r="Q72" i="27"/>
  <c r="Q187" i="27"/>
  <c r="Q9" i="27"/>
  <c r="Q106" i="27"/>
  <c r="Q241" i="27"/>
  <c r="Q111" i="27"/>
  <c r="Q89" i="27"/>
  <c r="Q22" i="27"/>
  <c r="Q60" i="27"/>
  <c r="Q227" i="27"/>
  <c r="Q206" i="27"/>
  <c r="Q228" i="27"/>
  <c r="Q10" i="27"/>
  <c r="Q232" i="27"/>
  <c r="Q157" i="27"/>
  <c r="R203" i="27"/>
  <c r="R148" i="27"/>
  <c r="R202" i="27"/>
  <c r="R50" i="27"/>
  <c r="R130" i="27"/>
  <c r="R53" i="27"/>
  <c r="R44" i="27"/>
  <c r="R221" i="27"/>
  <c r="R212" i="27"/>
  <c r="R20" i="27"/>
  <c r="R124" i="27"/>
  <c r="R72" i="27"/>
  <c r="R187" i="27"/>
  <c r="R9" i="27"/>
  <c r="R106" i="27"/>
  <c r="R241" i="27"/>
  <c r="R111" i="27"/>
  <c r="R22" i="27"/>
  <c r="R60" i="27"/>
  <c r="R63" i="27"/>
  <c r="R227" i="27"/>
  <c r="R226" i="27"/>
  <c r="R41" i="27"/>
  <c r="R134" i="27"/>
  <c r="R116" i="27"/>
  <c r="R117" i="27"/>
  <c r="R23" i="27"/>
  <c r="R85" i="27"/>
  <c r="R91" i="27"/>
  <c r="R92" i="27"/>
  <c r="R88" i="27"/>
  <c r="R46" i="27"/>
  <c r="R71" i="27"/>
  <c r="R36" i="27"/>
  <c r="R267" i="27"/>
  <c r="R270" i="27"/>
  <c r="R70" i="27"/>
  <c r="R269" i="27"/>
  <c r="R109" i="27"/>
  <c r="Q11" i="27"/>
  <c r="R233" i="27"/>
  <c r="R136" i="27"/>
  <c r="R214" i="27"/>
  <c r="R112" i="27"/>
  <c r="Q143" i="27"/>
  <c r="Q162" i="27"/>
  <c r="Q52" i="27"/>
  <c r="Q65" i="27"/>
  <c r="Q220" i="27"/>
  <c r="Q56" i="27"/>
  <c r="Q246" i="27"/>
  <c r="Q163" i="27"/>
  <c r="Q255" i="27"/>
  <c r="Q121" i="27"/>
  <c r="Q215" i="27"/>
  <c r="Q164" i="27"/>
  <c r="Q222" i="27"/>
  <c r="Q213" i="27"/>
  <c r="Q110" i="27"/>
  <c r="Q218" i="27"/>
  <c r="Q182" i="27"/>
  <c r="Q35" i="27"/>
  <c r="Q135" i="27"/>
  <c r="Q62" i="27"/>
  <c r="Q5" i="27"/>
  <c r="Q185" i="27"/>
  <c r="Q186" i="27"/>
  <c r="Q16" i="27"/>
  <c r="Q75" i="27"/>
  <c r="Q45" i="27"/>
  <c r="Q183" i="27"/>
  <c r="Q184" i="27"/>
  <c r="Q37" i="27"/>
  <c r="Q133" i="27"/>
  <c r="Q178" i="27"/>
  <c r="Q266" i="27"/>
  <c r="Q167" i="27"/>
  <c r="Q98" i="27"/>
  <c r="Q49" i="27"/>
  <c r="R143" i="27"/>
  <c r="R162" i="27"/>
  <c r="R48" i="27"/>
  <c r="R65" i="27"/>
  <c r="R220" i="27"/>
  <c r="R56" i="27"/>
  <c r="R246" i="27"/>
  <c r="R163" i="27"/>
  <c r="R255" i="27"/>
  <c r="R121" i="27"/>
  <c r="R215" i="27"/>
  <c r="R164" i="27"/>
  <c r="R213" i="27"/>
  <c r="R110" i="27"/>
  <c r="R7" i="27"/>
  <c r="R218" i="27"/>
  <c r="R182" i="27"/>
  <c r="R180" i="27"/>
  <c r="R35" i="27"/>
  <c r="R62" i="27"/>
  <c r="R185" i="27"/>
  <c r="R16" i="27"/>
  <c r="R45" i="27"/>
  <c r="R184" i="27"/>
  <c r="R133" i="27"/>
  <c r="R47" i="27"/>
  <c r="Q226" i="27"/>
  <c r="Q134" i="27"/>
  <c r="Q117" i="27"/>
  <c r="Q85" i="27"/>
  <c r="Q91" i="27"/>
  <c r="Q88" i="27"/>
  <c r="Q46" i="27"/>
  <c r="Q36" i="27"/>
  <c r="Q267" i="27"/>
  <c r="Q70" i="27"/>
  <c r="Q109" i="27"/>
  <c r="R135" i="27"/>
  <c r="R5" i="27"/>
  <c r="R186" i="27"/>
  <c r="R75" i="27"/>
  <c r="R183" i="27"/>
  <c r="R37" i="27"/>
  <c r="R178" i="27"/>
  <c r="R266" i="27"/>
  <c r="R181" i="27"/>
  <c r="Q41" i="27"/>
  <c r="Q116" i="27"/>
  <c r="Q23" i="27"/>
  <c r="Q71" i="27"/>
  <c r="Q132" i="27"/>
  <c r="Q270" i="27"/>
  <c r="Q269" i="27"/>
  <c r="R11" i="27"/>
  <c r="D7" i="53"/>
  <c r="D8" i="53"/>
  <c r="D19" i="53"/>
  <c r="D23" i="53"/>
  <c r="D18" i="53"/>
  <c r="R242" i="27" l="1"/>
  <c r="R100" i="27"/>
  <c r="Q139" i="27"/>
  <c r="R147" i="27"/>
  <c r="R239" i="27"/>
  <c r="Q140" i="27"/>
  <c r="Q24" i="27"/>
  <c r="R42" i="27"/>
  <c r="R165" i="27"/>
  <c r="R61" i="27"/>
  <c r="R131" i="27"/>
  <c r="R97" i="27"/>
  <c r="R115" i="27"/>
  <c r="Q34" i="27"/>
  <c r="R93" i="27"/>
  <c r="R174" i="27"/>
  <c r="R138" i="27"/>
  <c r="R66" i="27"/>
  <c r="R176" i="27"/>
  <c r="R25" i="27"/>
  <c r="R129" i="27"/>
  <c r="R38" i="27"/>
  <c r="Q235" i="27"/>
  <c r="R252" i="27"/>
  <c r="Q238" i="27"/>
  <c r="Q236" i="27"/>
  <c r="Q114" i="27"/>
  <c r="R6" i="27"/>
  <c r="Q175" i="27"/>
  <c r="R247" i="27"/>
  <c r="R251" i="27"/>
  <c r="R261" i="27"/>
  <c r="R90" i="27"/>
  <c r="R224" i="27"/>
  <c r="Q245" i="27"/>
  <c r="R268" i="27"/>
  <c r="Q94" i="27"/>
  <c r="Q193" i="27"/>
  <c r="Q122" i="27"/>
  <c r="Q128" i="27"/>
  <c r="R123" i="27"/>
  <c r="Q27" i="27"/>
  <c r="Q208" i="27"/>
  <c r="Q29" i="27"/>
  <c r="Q108" i="27"/>
  <c r="R146" i="27"/>
  <c r="R142" i="27"/>
  <c r="R80" i="27"/>
  <c r="R256" i="27"/>
  <c r="R83" i="27"/>
  <c r="R113" i="27"/>
  <c r="R171" i="27"/>
  <c r="Q262" i="27"/>
  <c r="Q73" i="27"/>
  <c r="Q263" i="27"/>
  <c r="Q194" i="27"/>
  <c r="R179" i="27"/>
  <c r="R210" i="27"/>
  <c r="R155" i="27"/>
  <c r="R271" i="27"/>
  <c r="Q216" i="27"/>
  <c r="Q105" i="27"/>
  <c r="Q43" i="27"/>
  <c r="Q154" i="27"/>
  <c r="R141" i="27"/>
  <c r="R54" i="27"/>
  <c r="R32" i="27"/>
  <c r="R240" i="27"/>
  <c r="R223" i="27"/>
  <c r="Q257" i="27"/>
  <c r="R96" i="27"/>
  <c r="R57" i="27"/>
  <c r="Q40" i="27"/>
  <c r="Q172" i="27"/>
  <c r="R87" i="27"/>
  <c r="R51" i="27"/>
  <c r="Q244" i="27"/>
  <c r="Q77" i="27"/>
  <c r="Q84" i="27"/>
  <c r="Q248" i="27"/>
  <c r="R74" i="27"/>
  <c r="R59" i="27"/>
  <c r="R191" i="27"/>
  <c r="R12" i="27"/>
  <c r="R166" i="27"/>
  <c r="R225" i="27"/>
  <c r="R125" i="27"/>
  <c r="U64" i="39" l="1"/>
  <c r="S75" i="39" l="1"/>
  <c r="S74" i="39"/>
  <c r="S73" i="39"/>
  <c r="S72" i="39"/>
  <c r="S71" i="39"/>
  <c r="S70" i="39"/>
  <c r="S69" i="39"/>
  <c r="S66" i="39"/>
  <c r="S68" i="39"/>
  <c r="S67" i="39"/>
  <c r="V7" i="39"/>
  <c r="V6" i="39"/>
  <c r="V5" i="39"/>
  <c r="U65" i="39" l="1"/>
  <c r="V65" i="39" s="1"/>
  <c r="V15" i="39"/>
  <c r="V14" i="39"/>
  <c r="V13" i="39"/>
  <c r="V12" i="39"/>
  <c r="V11" i="39"/>
  <c r="V10" i="39"/>
  <c r="V9" i="39"/>
  <c r="V8" i="39"/>
  <c r="V63" i="39"/>
  <c r="V62" i="39"/>
  <c r="V61" i="39"/>
  <c r="V59" i="39"/>
  <c r="V58" i="39"/>
  <c r="V57" i="39"/>
  <c r="V56" i="39"/>
  <c r="V55" i="39"/>
  <c r="V54" i="39"/>
  <c r="V53" i="39"/>
  <c r="V52" i="39"/>
  <c r="V51" i="39"/>
  <c r="V50" i="39"/>
  <c r="V49" i="39"/>
  <c r="V48" i="39"/>
  <c r="V47" i="39"/>
  <c r="V46" i="39"/>
  <c r="V45" i="39"/>
  <c r="V44" i="39"/>
  <c r="V43" i="39"/>
  <c r="V42" i="39"/>
  <c r="V41" i="39"/>
  <c r="V40" i="39"/>
  <c r="V39" i="39"/>
  <c r="V38" i="39"/>
  <c r="V37" i="39"/>
  <c r="V36" i="39"/>
  <c r="V35" i="39"/>
  <c r="V34" i="39"/>
  <c r="V33" i="39"/>
  <c r="V32" i="39"/>
  <c r="V31" i="39"/>
  <c r="V30" i="39"/>
  <c r="V28" i="39"/>
  <c r="V27" i="39"/>
  <c r="V26" i="39"/>
  <c r="V25" i="39"/>
  <c r="V24" i="39"/>
  <c r="V23" i="39"/>
  <c r="V22" i="39"/>
  <c r="V21" i="39"/>
  <c r="V20" i="39"/>
  <c r="V19" i="39"/>
  <c r="V18" i="39"/>
  <c r="V17" i="39"/>
  <c r="V16" i="39"/>
  <c r="V64" i="39"/>
  <c r="V66" i="39"/>
  <c r="V68" i="39"/>
  <c r="V67" i="39"/>
  <c r="V75" i="39"/>
  <c r="V74" i="39"/>
  <c r="V73" i="39"/>
  <c r="V72" i="39"/>
  <c r="V71" i="39"/>
  <c r="V70" i="39"/>
  <c r="V69" i="39"/>
  <c r="V78" i="39"/>
  <c r="V77" i="39"/>
  <c r="V76" i="39"/>
  <c r="U79" i="39"/>
  <c r="V79" i="39" s="1"/>
  <c r="U137" i="39"/>
  <c r="V137" i="39" s="1"/>
  <c r="U136" i="39"/>
  <c r="V136" i="39" s="1"/>
  <c r="U135" i="39"/>
  <c r="V135" i="39" s="1"/>
  <c r="U134" i="39"/>
  <c r="V134" i="39" s="1"/>
  <c r="U133" i="39"/>
  <c r="V133" i="39" s="1"/>
  <c r="U132" i="39"/>
  <c r="V132" i="39" s="1"/>
  <c r="U131" i="39"/>
  <c r="V131" i="39" s="1"/>
  <c r="U130" i="39"/>
  <c r="V130" i="39" s="1"/>
  <c r="U129" i="39"/>
  <c r="V129" i="39" s="1"/>
  <c r="U128" i="39"/>
  <c r="V128" i="39" s="1"/>
  <c r="U127" i="39"/>
  <c r="V127" i="39" s="1"/>
  <c r="U126" i="39"/>
  <c r="V126" i="39" s="1"/>
  <c r="U125" i="39"/>
  <c r="V125" i="39" s="1"/>
  <c r="U124" i="39"/>
  <c r="V124" i="39" s="1"/>
  <c r="U123" i="39"/>
  <c r="V123" i="39" s="1"/>
  <c r="U122" i="39"/>
  <c r="V122" i="39" s="1"/>
  <c r="U121" i="39"/>
  <c r="V121" i="39" s="1"/>
  <c r="U120" i="39"/>
  <c r="V120" i="39" s="1"/>
  <c r="U119" i="39"/>
  <c r="V119" i="39" s="1"/>
  <c r="U118" i="39"/>
  <c r="V118" i="39" s="1"/>
  <c r="U117" i="39"/>
  <c r="V117" i="39" s="1"/>
  <c r="U116" i="39"/>
  <c r="V116" i="39" s="1"/>
  <c r="U115" i="39"/>
  <c r="V115" i="39" s="1"/>
  <c r="U114" i="39"/>
  <c r="V114" i="39" s="1"/>
  <c r="U113" i="39"/>
  <c r="V113" i="39" s="1"/>
  <c r="U112" i="39"/>
  <c r="V112" i="39" s="1"/>
  <c r="U111" i="39"/>
  <c r="V111" i="39" s="1"/>
  <c r="U110" i="39"/>
  <c r="V110" i="39" s="1"/>
  <c r="U109" i="39"/>
  <c r="V109" i="39" s="1"/>
  <c r="U108" i="39"/>
  <c r="V108" i="39" s="1"/>
  <c r="U107" i="39"/>
  <c r="V107" i="39" s="1"/>
  <c r="U106" i="39"/>
  <c r="V106" i="39" s="1"/>
  <c r="U105" i="39"/>
  <c r="V105" i="39" s="1"/>
  <c r="U104" i="39"/>
  <c r="V104" i="39" s="1"/>
  <c r="U103" i="39"/>
  <c r="V103" i="39" s="1"/>
  <c r="U102" i="39"/>
  <c r="V102" i="39" s="1"/>
  <c r="U101" i="39"/>
  <c r="V101" i="39" s="1"/>
  <c r="U100" i="39"/>
  <c r="V100" i="39" s="1"/>
  <c r="U99" i="39"/>
  <c r="V99" i="39" s="1"/>
  <c r="U98" i="39"/>
  <c r="V98" i="39" s="1"/>
  <c r="U97" i="39"/>
  <c r="V97" i="39" s="1"/>
  <c r="U96" i="39"/>
  <c r="V96" i="39" s="1"/>
  <c r="U95" i="39"/>
  <c r="V95" i="39" s="1"/>
  <c r="U94" i="39"/>
  <c r="V94" i="39" s="1"/>
  <c r="U93" i="39"/>
  <c r="V93" i="39" s="1"/>
  <c r="U92" i="39"/>
  <c r="V92" i="39" s="1"/>
  <c r="U91" i="39"/>
  <c r="V91" i="39" s="1"/>
  <c r="U90" i="39"/>
  <c r="V90" i="39" s="1"/>
  <c r="U89" i="39"/>
  <c r="V89" i="39" s="1"/>
  <c r="U88" i="39"/>
  <c r="V88" i="39" s="1"/>
  <c r="U87" i="39"/>
  <c r="V87" i="39" s="1"/>
  <c r="U86" i="39"/>
  <c r="V86" i="39" s="1"/>
  <c r="U85" i="39"/>
  <c r="V85" i="39" s="1"/>
  <c r="U84" i="39"/>
  <c r="V84" i="39" s="1"/>
  <c r="U83" i="39"/>
  <c r="V83" i="39" s="1"/>
  <c r="U82" i="39"/>
  <c r="V82" i="39" s="1"/>
  <c r="U81" i="39"/>
  <c r="V81" i="39" s="1"/>
  <c r="U80" i="39"/>
  <c r="V80" i="39" s="1"/>
  <c r="S65" i="39" l="1"/>
  <c r="T65" i="39" s="1"/>
  <c r="S137" i="39"/>
  <c r="T137" i="39" s="1"/>
  <c r="S136" i="39"/>
  <c r="T136" i="39" s="1"/>
  <c r="S135" i="39"/>
  <c r="T135" i="39" s="1"/>
  <c r="S134" i="39"/>
  <c r="T134" i="39" s="1"/>
  <c r="S133" i="39"/>
  <c r="T133" i="39" s="1"/>
  <c r="S132" i="39"/>
  <c r="T132" i="39" s="1"/>
  <c r="S131" i="39"/>
  <c r="T131" i="39" s="1"/>
  <c r="S130" i="39"/>
  <c r="T130" i="39" s="1"/>
  <c r="S129" i="39"/>
  <c r="T129" i="39" s="1"/>
  <c r="S128" i="39"/>
  <c r="T128" i="39" s="1"/>
  <c r="S127" i="39"/>
  <c r="T127" i="39" s="1"/>
  <c r="S126" i="39"/>
  <c r="T126" i="39" s="1"/>
  <c r="S125" i="39"/>
  <c r="T125" i="39" s="1"/>
  <c r="S124" i="39"/>
  <c r="T124" i="39" s="1"/>
  <c r="S123" i="39"/>
  <c r="T123" i="39" s="1"/>
  <c r="S122" i="39"/>
  <c r="T122" i="39" s="1"/>
  <c r="S121" i="39"/>
  <c r="T121" i="39" s="1"/>
  <c r="S120" i="39"/>
  <c r="T120" i="39" s="1"/>
  <c r="S119" i="39"/>
  <c r="T119" i="39" s="1"/>
  <c r="S118" i="39"/>
  <c r="T118" i="39" s="1"/>
  <c r="S117" i="39"/>
  <c r="T117" i="39" s="1"/>
  <c r="S116" i="39"/>
  <c r="T116" i="39" s="1"/>
  <c r="S115" i="39"/>
  <c r="T115" i="39" s="1"/>
  <c r="S114" i="39"/>
  <c r="T114" i="39" s="1"/>
  <c r="S113" i="39"/>
  <c r="T113" i="39" s="1"/>
  <c r="S112" i="39"/>
  <c r="T112" i="39" s="1"/>
  <c r="S111" i="39"/>
  <c r="T111" i="39" s="1"/>
  <c r="S110" i="39"/>
  <c r="T110" i="39" s="1"/>
  <c r="S109" i="39"/>
  <c r="T109" i="39" s="1"/>
  <c r="S108" i="39"/>
  <c r="T108" i="39" s="1"/>
  <c r="S107" i="39"/>
  <c r="T107" i="39" s="1"/>
  <c r="S106" i="39"/>
  <c r="T106" i="39" s="1"/>
  <c r="S105" i="39"/>
  <c r="T105" i="39" s="1"/>
  <c r="S104" i="39"/>
  <c r="T104" i="39" s="1"/>
  <c r="S103" i="39"/>
  <c r="T103" i="39" s="1"/>
  <c r="S102" i="39"/>
  <c r="T102" i="39" s="1"/>
  <c r="S101" i="39"/>
  <c r="T101" i="39" s="1"/>
  <c r="S100" i="39"/>
  <c r="T100" i="39" s="1"/>
  <c r="S99" i="39"/>
  <c r="T99" i="39" s="1"/>
  <c r="S98" i="39"/>
  <c r="T98" i="39" s="1"/>
  <c r="S97" i="39"/>
  <c r="T97" i="39" s="1"/>
  <c r="S96" i="39"/>
  <c r="T96" i="39" s="1"/>
  <c r="S95" i="39"/>
  <c r="T95" i="39" s="1"/>
  <c r="S94" i="39"/>
  <c r="T94" i="39" s="1"/>
  <c r="S93" i="39"/>
  <c r="T93" i="39" s="1"/>
  <c r="S92" i="39"/>
  <c r="T92" i="39" s="1"/>
  <c r="S91" i="39"/>
  <c r="T91" i="39" s="1"/>
  <c r="S90" i="39"/>
  <c r="T90" i="39" s="1"/>
  <c r="S89" i="39"/>
  <c r="T89" i="39" s="1"/>
  <c r="S88" i="39"/>
  <c r="T88" i="39" s="1"/>
  <c r="S87" i="39"/>
  <c r="T87" i="39" s="1"/>
  <c r="S86" i="39"/>
  <c r="T86" i="39" s="1"/>
  <c r="S85" i="39"/>
  <c r="T85" i="39" s="1"/>
  <c r="S84" i="39"/>
  <c r="T84" i="39" s="1"/>
  <c r="S83" i="39"/>
  <c r="T83" i="39" s="1"/>
  <c r="S82" i="39"/>
  <c r="T82" i="39" s="1"/>
  <c r="S81" i="39"/>
  <c r="T81" i="39" s="1"/>
  <c r="S80" i="39"/>
  <c r="T80" i="39" s="1"/>
  <c r="S79" i="39"/>
  <c r="T79" i="39" s="1"/>
  <c r="S78" i="39"/>
  <c r="T78" i="39" s="1"/>
  <c r="S77" i="39"/>
  <c r="T77" i="39" s="1"/>
  <c r="S76" i="39"/>
  <c r="T76" i="39" s="1"/>
  <c r="T75" i="39"/>
  <c r="T74" i="39"/>
  <c r="T73" i="39"/>
  <c r="T72" i="39"/>
  <c r="T71" i="39"/>
  <c r="T70" i="39"/>
  <c r="T69" i="39"/>
  <c r="T68" i="39"/>
  <c r="T67" i="39"/>
  <c r="T66" i="39"/>
  <c r="S64" i="39"/>
  <c r="T64" i="39" s="1"/>
  <c r="T6" i="39"/>
  <c r="S5" i="39"/>
  <c r="T5" i="39" s="1"/>
  <c r="S4" i="39"/>
  <c r="T4" i="39" s="1"/>
  <c r="S7" i="39"/>
  <c r="T7" i="39" s="1"/>
  <c r="S8" i="39"/>
  <c r="T8" i="39" s="1"/>
  <c r="S15" i="39"/>
  <c r="T15" i="39" s="1"/>
  <c r="S14" i="39"/>
  <c r="T14" i="39" s="1"/>
  <c r="S13" i="39"/>
  <c r="T13" i="39" s="1"/>
  <c r="S12" i="39"/>
  <c r="T12" i="39" s="1"/>
  <c r="S11" i="39"/>
  <c r="T11" i="39" s="1"/>
  <c r="S10" i="39"/>
  <c r="T10" i="39" s="1"/>
  <c r="S9" i="39"/>
  <c r="T9" i="39" s="1"/>
  <c r="S63" i="39"/>
  <c r="T63" i="39" s="1"/>
  <c r="S62" i="39"/>
  <c r="T62" i="39" s="1"/>
  <c r="S61" i="39"/>
  <c r="T61" i="39" s="1"/>
  <c r="S59" i="39"/>
  <c r="T59" i="39" s="1"/>
  <c r="S58" i="39"/>
  <c r="T58" i="39" s="1"/>
  <c r="S57" i="39"/>
  <c r="T57" i="39" s="1"/>
  <c r="S56" i="39"/>
  <c r="T56" i="39" s="1"/>
  <c r="S55" i="39"/>
  <c r="T55" i="39" s="1"/>
  <c r="S54" i="39"/>
  <c r="T54" i="39" s="1"/>
  <c r="S53" i="39"/>
  <c r="T53" i="39" s="1"/>
  <c r="S52" i="39"/>
  <c r="T52" i="39" s="1"/>
  <c r="S51" i="39"/>
  <c r="T51" i="39" s="1"/>
  <c r="S50" i="39"/>
  <c r="T50" i="39" s="1"/>
  <c r="S49" i="39"/>
  <c r="T49" i="39" s="1"/>
  <c r="S48" i="39"/>
  <c r="T48" i="39" s="1"/>
  <c r="S47" i="39"/>
  <c r="T47" i="39" s="1"/>
  <c r="S46" i="39"/>
  <c r="T46" i="39" s="1"/>
  <c r="S45" i="39"/>
  <c r="T45" i="39" s="1"/>
  <c r="S44" i="39"/>
  <c r="T44" i="39" s="1"/>
  <c r="S43" i="39"/>
  <c r="T43" i="39" s="1"/>
  <c r="S42" i="39"/>
  <c r="T42" i="39" s="1"/>
  <c r="S41" i="39"/>
  <c r="T41" i="39" s="1"/>
  <c r="S40" i="39"/>
  <c r="T40" i="39" s="1"/>
  <c r="S39" i="39"/>
  <c r="T39" i="39" s="1"/>
  <c r="S38" i="39"/>
  <c r="T38" i="39" s="1"/>
  <c r="S37" i="39"/>
  <c r="T37" i="39" s="1"/>
  <c r="S36" i="39"/>
  <c r="T36" i="39" s="1"/>
  <c r="S35" i="39"/>
  <c r="T35" i="39" s="1"/>
  <c r="S34" i="39"/>
  <c r="T34" i="39" s="1"/>
  <c r="S33" i="39"/>
  <c r="T33" i="39" s="1"/>
  <c r="S32" i="39"/>
  <c r="T32" i="39" s="1"/>
  <c r="S31" i="39"/>
  <c r="T31" i="39" s="1"/>
  <c r="S30" i="39"/>
  <c r="T30" i="39" s="1"/>
  <c r="S28" i="39"/>
  <c r="T28" i="39" s="1"/>
  <c r="S27" i="39"/>
  <c r="T27" i="39" s="1"/>
  <c r="S26" i="39"/>
  <c r="T26" i="39" s="1"/>
  <c r="S25" i="39"/>
  <c r="T25" i="39" s="1"/>
  <c r="S24" i="39"/>
  <c r="T24" i="39" s="1"/>
  <c r="S23" i="39"/>
  <c r="T23" i="39" s="1"/>
  <c r="S22" i="39"/>
  <c r="T22" i="39" s="1"/>
  <c r="S21" i="39"/>
  <c r="T21" i="39" s="1"/>
  <c r="S20" i="39"/>
  <c r="T20" i="39" s="1"/>
  <c r="S19" i="39"/>
  <c r="T19" i="39" s="1"/>
  <c r="S18" i="39"/>
  <c r="T18" i="39" s="1"/>
  <c r="S17" i="39"/>
  <c r="T17" i="39" s="1"/>
  <c r="S16" i="39"/>
  <c r="T16" i="39" s="1"/>
  <c r="N137" i="39" l="1"/>
  <c r="N136" i="39"/>
  <c r="N135" i="39"/>
  <c r="N134" i="39"/>
  <c r="N133" i="39"/>
  <c r="N132" i="39"/>
  <c r="N131" i="39"/>
  <c r="N130" i="39"/>
  <c r="N129" i="39"/>
  <c r="N128" i="39"/>
  <c r="N127" i="39"/>
  <c r="N126" i="39"/>
  <c r="N125" i="39"/>
  <c r="N124" i="39"/>
  <c r="N123" i="39"/>
  <c r="N122" i="39"/>
  <c r="N121" i="39"/>
  <c r="N120" i="39"/>
  <c r="N119" i="39"/>
  <c r="N118" i="39"/>
  <c r="N117" i="39"/>
  <c r="N116" i="39"/>
  <c r="N115" i="39"/>
  <c r="N114" i="39"/>
  <c r="N113" i="39"/>
  <c r="N112" i="39"/>
  <c r="N111" i="39"/>
  <c r="N110" i="39"/>
  <c r="N109" i="39"/>
  <c r="N108" i="39"/>
  <c r="N107" i="39"/>
  <c r="N106" i="39"/>
  <c r="N105" i="39"/>
  <c r="N104" i="39"/>
  <c r="N103" i="39"/>
  <c r="N102" i="39"/>
  <c r="N101" i="39"/>
  <c r="N100" i="39"/>
  <c r="N99" i="39"/>
  <c r="N98" i="39"/>
  <c r="N97" i="39"/>
  <c r="N96" i="39"/>
  <c r="N95" i="39"/>
  <c r="N94" i="39"/>
  <c r="N93" i="39"/>
  <c r="N92" i="39"/>
  <c r="N91" i="39"/>
  <c r="N90" i="39"/>
  <c r="N89" i="39"/>
  <c r="N88" i="39"/>
  <c r="N87" i="39"/>
  <c r="N86" i="39"/>
  <c r="N85" i="39"/>
  <c r="N84" i="39"/>
  <c r="N83" i="39"/>
  <c r="N82" i="39"/>
  <c r="N81" i="39"/>
  <c r="N80" i="39"/>
  <c r="N79" i="3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<sst xmlns="http://schemas.openxmlformats.org/spreadsheetml/2006/main" count="6545" uniqueCount="1525">
  <si>
    <t>Initial Level</t>
  </si>
  <si>
    <t>M10</t>
  </si>
  <si>
    <t>M11</t>
  </si>
  <si>
    <t>M12</t>
  </si>
  <si>
    <t>M1</t>
  </si>
  <si>
    <t>M2</t>
  </si>
  <si>
    <t>M3</t>
  </si>
  <si>
    <t>M4</t>
  </si>
  <si>
    <t>M5</t>
  </si>
  <si>
    <t>M6</t>
  </si>
  <si>
    <t>M7</t>
  </si>
  <si>
    <t>M8</t>
  </si>
  <si>
    <t>M9</t>
  </si>
  <si>
    <t>Owner</t>
  </si>
  <si>
    <t>Installed Capacity</t>
  </si>
  <si>
    <t>Start Year</t>
  </si>
  <si>
    <t>Project Name</t>
  </si>
  <si>
    <t>(MW)</t>
  </si>
  <si>
    <t>(GWh/year)</t>
  </si>
  <si>
    <t>Location</t>
  </si>
  <si>
    <t>Transmission</t>
  </si>
  <si>
    <t>($/MWh)</t>
  </si>
  <si>
    <t>Fixed O&amp;M Cost</t>
  </si>
  <si>
    <t>Variable O&amp;M Cost</t>
  </si>
  <si>
    <t>Minimum Up Time</t>
  </si>
  <si>
    <t>Minimum Down Time</t>
  </si>
  <si>
    <t>Shut Down Costs</t>
  </si>
  <si>
    <t>Shut Down Ramp Limit</t>
  </si>
  <si>
    <t>(%/min)</t>
  </si>
  <si>
    <t>(hours)</t>
  </si>
  <si>
    <t>(%)</t>
  </si>
  <si>
    <t>Operating Reserve Fraction</t>
  </si>
  <si>
    <t>Characteristics of existing system transmission</t>
  </si>
  <si>
    <t>LEGEND</t>
  </si>
  <si>
    <t>Start Up Ramp Limit</t>
  </si>
  <si>
    <t>Start Up Costs</t>
  </si>
  <si>
    <t>[MW/hr p MWcap]</t>
  </si>
  <si>
    <t>(S/MWcap)</t>
  </si>
  <si>
    <t>DESIGN</t>
  </si>
  <si>
    <t>OPERATIONS</t>
  </si>
  <si>
    <t>Voltage</t>
  </si>
  <si>
    <t>Length</t>
  </si>
  <si>
    <t>Must Run</t>
  </si>
  <si>
    <t>(T/F)</t>
  </si>
  <si>
    <t>Notes</t>
  </si>
  <si>
    <t>Low Volume</t>
  </si>
  <si>
    <t>High Volume</t>
  </si>
  <si>
    <t>(m)</t>
  </si>
  <si>
    <t>OPERATING COSTS</t>
  </si>
  <si>
    <t xml:space="preserve">Inc Heat Rate @ Max </t>
  </si>
  <si>
    <t>(MMBtu/MWh)</t>
  </si>
  <si>
    <t>Forced Outage Rate</t>
  </si>
  <si>
    <t>Live Storage</t>
  </si>
  <si>
    <t>Notes:</t>
  </si>
  <si>
    <t>Annual Average Energy</t>
  </si>
  <si>
    <t>Dependable Capacity</t>
  </si>
  <si>
    <t>Station Flow</t>
  </si>
  <si>
    <t>(WSC#)</t>
  </si>
  <si>
    <t>System</t>
  </si>
  <si>
    <t>Miscellaneous provincial system characteristics</t>
  </si>
  <si>
    <t>GWh/year</t>
  </si>
  <si>
    <t>%</t>
  </si>
  <si>
    <t>MW</t>
  </si>
  <si>
    <t>Reserve Requirements</t>
  </si>
  <si>
    <t>(% installed MW)</t>
  </si>
  <si>
    <t>Number of Circuits</t>
  </si>
  <si>
    <t>Circuit ID</t>
  </si>
  <si>
    <t>(ad/dc)</t>
  </si>
  <si>
    <t>(kV)</t>
  </si>
  <si>
    <t>(A)</t>
  </si>
  <si>
    <t>(km)</t>
  </si>
  <si>
    <t>Spin Up Ramp Rate</t>
  </si>
  <si>
    <t>Spin Down Ramp Rate</t>
  </si>
  <si>
    <t>(% across system)</t>
  </si>
  <si>
    <t>Line Losses</t>
  </si>
  <si>
    <t>Upper Storage</t>
  </si>
  <si>
    <t>Upper Storage Level</t>
  </si>
  <si>
    <t>Lower Storage</t>
  </si>
  <si>
    <t>Lower Storage Level</t>
  </si>
  <si>
    <t>UNIT</t>
  </si>
  <si>
    <t>End Year</t>
  </si>
  <si>
    <t>Maximum Level</t>
  </si>
  <si>
    <t>Minimum Level</t>
  </si>
  <si>
    <t>(m3)</t>
  </si>
  <si>
    <t>(m3/s)</t>
  </si>
  <si>
    <t>Minimum Capacity</t>
  </si>
  <si>
    <t>Maximum Capacity</t>
  </si>
  <si>
    <t>RH Additions, Comments and TODOs</t>
  </si>
  <si>
    <t>Remote projects are not included in this list.</t>
  </si>
  <si>
    <t>See calculations sheets for sources of values.</t>
  </si>
  <si>
    <t>Sources</t>
  </si>
  <si>
    <t>EXISTING GENERATION</t>
  </si>
  <si>
    <t>NS</t>
  </si>
  <si>
    <t>Victoria Junction</t>
  </si>
  <si>
    <t>Tusket</t>
  </si>
  <si>
    <t>Sheet Harbour</t>
  </si>
  <si>
    <t>Trenton</t>
  </si>
  <si>
    <t>Summer Capacity = 135 MW</t>
  </si>
  <si>
    <t>Summer Capacity = 47 MW</t>
  </si>
  <si>
    <t>Summer capacity = 47 MW</t>
  </si>
  <si>
    <t>Summer Capacity = 25 MW</t>
  </si>
  <si>
    <t>Summer Capacity = 21 MW</t>
  </si>
  <si>
    <t>Nova Scotia Power Inc.</t>
  </si>
  <si>
    <t>Dartmouth</t>
  </si>
  <si>
    <t>Lingan, CBI</t>
  </si>
  <si>
    <t>Point Aconi, CBI</t>
  </si>
  <si>
    <t>Point Tupper, CBI</t>
  </si>
  <si>
    <t>Wreck Cove, CBI</t>
  </si>
  <si>
    <t>Port Hawkesbury Biomass</t>
  </si>
  <si>
    <t>Port Hawkesbury, CBI</t>
  </si>
  <si>
    <t>Pubnico Point</t>
  </si>
  <si>
    <t>Pubnico Point Wind Farm Inc.</t>
  </si>
  <si>
    <t>Glace Bay Lingan Wind Power Ltd.</t>
  </si>
  <si>
    <t>Springhill</t>
  </si>
  <si>
    <t>Confederation Power Ltd.</t>
  </si>
  <si>
    <t>Digby</t>
  </si>
  <si>
    <t>Fitzpatrick Mountain</t>
  </si>
  <si>
    <t>Point Tupper</t>
  </si>
  <si>
    <t>Renewable Energy Services Ltd./NS Power (47.4%)</t>
  </si>
  <si>
    <t>Higgins Mountain</t>
  </si>
  <si>
    <t>Confederation Power Ltd. </t>
  </si>
  <si>
    <t>Dalhousie Mountain</t>
  </si>
  <si>
    <t>RMS Energy</t>
  </si>
  <si>
    <t>Maryvale</t>
  </si>
  <si>
    <t>Maryvale Wind LP</t>
  </si>
  <si>
    <t>Digby Neck</t>
  </si>
  <si>
    <t>NS Power</t>
  </si>
  <si>
    <t>Nuttby Mountain</t>
  </si>
  <si>
    <t>Glen Dhu</t>
  </si>
  <si>
    <t>Shear Wind</t>
  </si>
  <si>
    <t>Watt Section</t>
  </si>
  <si>
    <t>Watts Wind Energy Inc.</t>
  </si>
  <si>
    <t>Amherst</t>
  </si>
  <si>
    <t>Amherst Wind Power LP</t>
  </si>
  <si>
    <t>Fairmont</t>
  </si>
  <si>
    <t>Wind Prospect Inc.</t>
  </si>
  <si>
    <t>Irish Mountain</t>
  </si>
  <si>
    <t>South Cape Mabou</t>
  </si>
  <si>
    <t>Creighnish Rear</t>
  </si>
  <si>
    <t>Granville Ferry</t>
  </si>
  <si>
    <t>Spiddle Hill</t>
  </si>
  <si>
    <t>Colchester-Cumberland Wind Field Inc. </t>
  </si>
  <si>
    <t>South Canoe Development Partnership</t>
  </si>
  <si>
    <t>Guysborough</t>
  </si>
  <si>
    <t>Municipality of the District of Guysborough </t>
  </si>
  <si>
    <t>Watts Wind II Limited Partnership</t>
  </si>
  <si>
    <t>Celtic Current Limited Partnership</t>
  </si>
  <si>
    <t>EM Wind Limited Partnership </t>
  </si>
  <si>
    <t>Avondale Community Wind Park Limited Partnership</t>
  </si>
  <si>
    <t>Whynotts Wind Limited Partnership </t>
  </si>
  <si>
    <t>Truro Heights Wind Limited Partnership</t>
  </si>
  <si>
    <t>Truro-Millbrook Wind Limited Partnership</t>
  </si>
  <si>
    <t>Chebucto Terence Bay Wind Field Ltd. </t>
  </si>
  <si>
    <t>Watts wind III Limited Partnership</t>
  </si>
  <si>
    <t>BA Wind Limited Partnership (Natural Forces Wind Inc.)</t>
  </si>
  <si>
    <t>Mi'kmaq Wind4All Communities Limited Partnership </t>
  </si>
  <si>
    <t>HG Wind Limited Partnership (Natural Forces Wind Inc.)</t>
  </si>
  <si>
    <t>ScotianWEB Limited Partnership</t>
  </si>
  <si>
    <t>Black River Wind Ltd. </t>
  </si>
  <si>
    <t>Black River Wind Ltd.</t>
  </si>
  <si>
    <t>Scotian Web Limited Partnership</t>
  </si>
  <si>
    <t>Pockwock Wind Limited Partnership</t>
  </si>
  <si>
    <t>Watts Wind 4 Limited Partnership </t>
  </si>
  <si>
    <t>HG Wind Limited Partnership (Natural Forces Wind Inc.) </t>
  </si>
  <si>
    <t>Municipality of the District of Chester </t>
  </si>
  <si>
    <t>ScotianWEB Limited Partnership </t>
  </si>
  <si>
    <t>Affinity Renewables Inc.</t>
  </si>
  <si>
    <t>Affinity Wind LP</t>
  </si>
  <si>
    <t>Gardiner Mines Wind Farm Limited Partnership</t>
  </si>
  <si>
    <t>ScotianWEB II Limited Partnership</t>
  </si>
  <si>
    <t>Chebucto Pockwock</t>
  </si>
  <si>
    <t>New Glasgow</t>
  </si>
  <si>
    <t>Ketch Harbour</t>
  </si>
  <si>
    <t>Avondale</t>
  </si>
  <si>
    <t>Gaetz Brook</t>
  </si>
  <si>
    <t>Kaizer Meadow</t>
  </si>
  <si>
    <t>Isle Madame</t>
  </si>
  <si>
    <t>Kemptown</t>
  </si>
  <si>
    <t>Greenfield</t>
  </si>
  <si>
    <t>Limerock</t>
  </si>
  <si>
    <t>Bateston</t>
  </si>
  <si>
    <t>Mulgrave</t>
  </si>
  <si>
    <t>Gardiner Mines</t>
  </si>
  <si>
    <t>St.Rose</t>
  </si>
  <si>
    <t>Little River</t>
  </si>
  <si>
    <t>Brenton</t>
  </si>
  <si>
    <t>Martock Ridge</t>
  </si>
  <si>
    <t>Nine Mile River</t>
  </si>
  <si>
    <t>Hardwood Lands</t>
  </si>
  <si>
    <t>Walton</t>
  </si>
  <si>
    <t>Baddeck</t>
  </si>
  <si>
    <t>Wedgeport</t>
  </si>
  <si>
    <t>Whynotts</t>
  </si>
  <si>
    <t>Truro Heights</t>
  </si>
  <si>
    <t>Truro-Millbrook</t>
  </si>
  <si>
    <t>Terence Bay</t>
  </si>
  <si>
    <t>Porters Lake</t>
  </si>
  <si>
    <t>Aulds Mountain</t>
  </si>
  <si>
    <t>Pictou Landing</t>
  </si>
  <si>
    <t>Hillside-Boularderie</t>
  </si>
  <si>
    <t>Black Pond</t>
  </si>
  <si>
    <t>Shag Harbour</t>
  </si>
  <si>
    <t>Barrington</t>
  </si>
  <si>
    <t>Barrachois</t>
  </si>
  <si>
    <t>Yarmouth</t>
  </si>
  <si>
    <t>Truro</t>
  </si>
  <si>
    <t>Antigonish</t>
  </si>
  <si>
    <t>Mabou, CBI</t>
  </si>
  <si>
    <t>Judique, CBI</t>
  </si>
  <si>
    <t>Sydney, CBI</t>
  </si>
  <si>
    <t>Halifax</t>
  </si>
  <si>
    <t>Bridgewater</t>
  </si>
  <si>
    <t>Kentville</t>
  </si>
  <si>
    <t>Enfield</t>
  </si>
  <si>
    <t>Windsor</t>
  </si>
  <si>
    <t>Musquodoboit Harbour</t>
  </si>
  <si>
    <t>Pictou</t>
  </si>
  <si>
    <t>Chester</t>
  </si>
  <si>
    <t>Margaree Harbour</t>
  </si>
  <si>
    <t>Annapolis Royal</t>
  </si>
  <si>
    <t>Liverpool</t>
  </si>
  <si>
    <t>Hubbards</t>
  </si>
  <si>
    <t>ELCC is a dynamic value that changes as the wind penetration level changes, and is unique to each electricity system depending upon the capabilities of the other system generating units and the load shape.</t>
  </si>
  <si>
    <t>NSPI</t>
  </si>
  <si>
    <t>(MVA)</t>
  </si>
  <si>
    <t>01ED003</t>
  </si>
  <si>
    <t>Lake Rossignol</t>
  </si>
  <si>
    <t>SYSTEM CHARACTERISTICS</t>
  </si>
  <si>
    <t>EXISTING TRANSMISSION</t>
  </si>
  <si>
    <t>Emera Inc.</t>
  </si>
  <si>
    <t>Annual Change in Energy Demand</t>
  </si>
  <si>
    <t>Percentage Change in Energy Demand</t>
  </si>
  <si>
    <t>HISTORICAL ANNUAL ENERGY DEMAND</t>
  </si>
  <si>
    <t>L6535</t>
  </si>
  <si>
    <t>L7005</t>
  </si>
  <si>
    <t>L7008</t>
  </si>
  <si>
    <t>L7011</t>
  </si>
  <si>
    <t>L8003</t>
  </si>
  <si>
    <t>L5541</t>
  </si>
  <si>
    <t>L6536</t>
  </si>
  <si>
    <t>L6538</t>
  </si>
  <si>
    <t>L6539</t>
  </si>
  <si>
    <t>L7015</t>
  </si>
  <si>
    <t>L7018</t>
  </si>
  <si>
    <t>L5533</t>
  </si>
  <si>
    <t>L7003</t>
  </si>
  <si>
    <t>L7004</t>
  </si>
  <si>
    <t>L5539</t>
  </si>
  <si>
    <t>L6006</t>
  </si>
  <si>
    <t>L6020</t>
  </si>
  <si>
    <t>L6021</t>
  </si>
  <si>
    <t>L6515</t>
  </si>
  <si>
    <t>L7002</t>
  </si>
  <si>
    <t>L7012</t>
  </si>
  <si>
    <t>L7014</t>
  </si>
  <si>
    <t>L5012</t>
  </si>
  <si>
    <t>L5027</t>
  </si>
  <si>
    <t>L5028</t>
  </si>
  <si>
    <t>L5042</t>
  </si>
  <si>
    <t>L6008</t>
  </si>
  <si>
    <t>L6033</t>
  </si>
  <si>
    <t>L6516</t>
  </si>
  <si>
    <t>L6521</t>
  </si>
  <si>
    <t>L6035</t>
  </si>
  <si>
    <t>L5575</t>
  </si>
  <si>
    <t>L5003</t>
  </si>
  <si>
    <t>L5004</t>
  </si>
  <si>
    <t>L5011</t>
  </si>
  <si>
    <t>L5016</t>
  </si>
  <si>
    <t>L5024</t>
  </si>
  <si>
    <t>L5039</t>
  </si>
  <si>
    <t>L5527</t>
  </si>
  <si>
    <t>L5537</t>
  </si>
  <si>
    <t>L5540</t>
  </si>
  <si>
    <t>L5549</t>
  </si>
  <si>
    <t>L5560</t>
  </si>
  <si>
    <t>L5563</t>
  </si>
  <si>
    <t>L5569</t>
  </si>
  <si>
    <t>L6002</t>
  </si>
  <si>
    <t>L6003</t>
  </si>
  <si>
    <t>L5025</t>
  </si>
  <si>
    <t>L6043</t>
  </si>
  <si>
    <t>L5573</t>
  </si>
  <si>
    <t>L6537</t>
  </si>
  <si>
    <t>L8004</t>
  </si>
  <si>
    <t>L5532</t>
  </si>
  <si>
    <t>L5535</t>
  </si>
  <si>
    <t>L5576</t>
  </si>
  <si>
    <t>L8002</t>
  </si>
  <si>
    <t>L6527</t>
  </si>
  <si>
    <t>L7009</t>
  </si>
  <si>
    <t>L6507</t>
  </si>
  <si>
    <t>L6508</t>
  </si>
  <si>
    <t>L6011</t>
  </si>
  <si>
    <t>L6040</t>
  </si>
  <si>
    <t>L6517</t>
  </si>
  <si>
    <t>L6548</t>
  </si>
  <si>
    <t>L8001</t>
  </si>
  <si>
    <t>L6543</t>
  </si>
  <si>
    <t>L6001</t>
  </si>
  <si>
    <t>L6503</t>
  </si>
  <si>
    <t>L6613</t>
  </si>
  <si>
    <t>L6549</t>
  </si>
  <si>
    <t>L5579</t>
  </si>
  <si>
    <t>L6005</t>
  </si>
  <si>
    <t>L6012</t>
  </si>
  <si>
    <t>L6013</t>
  </si>
  <si>
    <t>L6016</t>
  </si>
  <si>
    <t>L6510</t>
  </si>
  <si>
    <t>L6523</t>
  </si>
  <si>
    <t>L6545</t>
  </si>
  <si>
    <t>L6050</t>
  </si>
  <si>
    <t>L5014</t>
  </si>
  <si>
    <t>L5015</t>
  </si>
  <si>
    <t>L5017</t>
  </si>
  <si>
    <t>L5019</t>
  </si>
  <si>
    <t>L5020</t>
  </si>
  <si>
    <t>L5023</t>
  </si>
  <si>
    <t>L5029</t>
  </si>
  <si>
    <t>L5031</t>
  </si>
  <si>
    <t>L5032</t>
  </si>
  <si>
    <t>L5033</t>
  </si>
  <si>
    <t>L5036</t>
  </si>
  <si>
    <t>L5037</t>
  </si>
  <si>
    <t>L5040</t>
  </si>
  <si>
    <t>L5046</t>
  </si>
  <si>
    <t>L5047</t>
  </si>
  <si>
    <t>L5053</t>
  </si>
  <si>
    <t>L5055</t>
  </si>
  <si>
    <t>L5056</t>
  </si>
  <si>
    <t>L5500</t>
  </si>
  <si>
    <t>L5506</t>
  </si>
  <si>
    <t>L5510</t>
  </si>
  <si>
    <t>L5511</t>
  </si>
  <si>
    <t>L5512</t>
  </si>
  <si>
    <t>L5521</t>
  </si>
  <si>
    <t>L5534</t>
  </si>
  <si>
    <t>L5536</t>
  </si>
  <si>
    <t>L5538</t>
  </si>
  <si>
    <t>L5544</t>
  </si>
  <si>
    <t>L5550</t>
  </si>
  <si>
    <t>L5551</t>
  </si>
  <si>
    <t>L5555</t>
  </si>
  <si>
    <t>L5561</t>
  </si>
  <si>
    <t>L5564</t>
  </si>
  <si>
    <t>L5565</t>
  </si>
  <si>
    <t>L5571</t>
  </si>
  <si>
    <t>L5572</t>
  </si>
  <si>
    <t>L6004</t>
  </si>
  <si>
    <t>L6014</t>
  </si>
  <si>
    <t>L6024</t>
  </si>
  <si>
    <t>L6025</t>
  </si>
  <si>
    <t>L6038</t>
  </si>
  <si>
    <t>L6518</t>
  </si>
  <si>
    <t>L6533</t>
  </si>
  <si>
    <t>ac</t>
  </si>
  <si>
    <t>L5026</t>
  </si>
  <si>
    <t>L5035</t>
  </si>
  <si>
    <t>L5048</t>
  </si>
  <si>
    <t>L5044</t>
  </si>
  <si>
    <t>L5050</t>
  </si>
  <si>
    <t>L5058</t>
  </si>
  <si>
    <t>L5057</t>
  </si>
  <si>
    <t>L5501</t>
  </si>
  <si>
    <t>L5502</t>
  </si>
  <si>
    <t>L5524</t>
  </si>
  <si>
    <t>L5530</t>
  </si>
  <si>
    <t>L5531</t>
  </si>
  <si>
    <t>L5546</t>
  </si>
  <si>
    <t>L5547</t>
  </si>
  <si>
    <t>L5548</t>
  </si>
  <si>
    <t>L5547A</t>
  </si>
  <si>
    <t>L5559</t>
  </si>
  <si>
    <t>L6009</t>
  </si>
  <si>
    <t>L6010</t>
  </si>
  <si>
    <t>L6042</t>
  </si>
  <si>
    <t>L6051</t>
  </si>
  <si>
    <t>L6511</t>
  </si>
  <si>
    <t>L6514</t>
  </si>
  <si>
    <t>L6531</t>
  </si>
  <si>
    <t>L7001</t>
  </si>
  <si>
    <t>L7019</t>
  </si>
  <si>
    <t>Concrete gravity</t>
  </si>
  <si>
    <t>*Mix Flow</t>
  </si>
  <si>
    <t>Francis</t>
  </si>
  <si>
    <t>Earth fill embankment</t>
  </si>
  <si>
    <t>Rock fill embankment</t>
  </si>
  <si>
    <t>Kaplan</t>
  </si>
  <si>
    <t>L5049</t>
  </si>
  <si>
    <t>L6534</t>
  </si>
  <si>
    <t>L6007</t>
  </si>
  <si>
    <t>L5021</t>
  </si>
  <si>
    <t>L5505</t>
  </si>
  <si>
    <t>L5022</t>
  </si>
  <si>
    <t>L5556</t>
  </si>
  <si>
    <t>L5580</t>
  </si>
  <si>
    <t>L6054</t>
  </si>
  <si>
    <t>L5054</t>
  </si>
  <si>
    <t>L5030</t>
  </si>
  <si>
    <t>L5010</t>
  </si>
  <si>
    <t>L6552</t>
  </si>
  <si>
    <t>L5541B</t>
  </si>
  <si>
    <t>L5508</t>
  </si>
  <si>
    <t>L5041</t>
  </si>
  <si>
    <t>L5581</t>
  </si>
  <si>
    <t>Farrell St. 99H</t>
  </si>
  <si>
    <t>Akerly 124H</t>
  </si>
  <si>
    <t>Geizer Hill 34H</t>
  </si>
  <si>
    <t>Rockingham 23H</t>
  </si>
  <si>
    <t>Imperial Oil 58H</t>
  </si>
  <si>
    <t>Woodlawn 40H</t>
  </si>
  <si>
    <t>Three Mile Plains 79V</t>
  </si>
  <si>
    <t>Avon 1V</t>
  </si>
  <si>
    <t>Five Points 20V</t>
  </si>
  <si>
    <t>Hollow Bridge 6V</t>
  </si>
  <si>
    <t>Methals 7V</t>
  </si>
  <si>
    <t>Klondike 50V</t>
  </si>
  <si>
    <t>Michelin 92V</t>
  </si>
  <si>
    <t>Greenwood 64V</t>
  </si>
  <si>
    <t>Kingston 63V</t>
  </si>
  <si>
    <t>Paradise 11V</t>
  </si>
  <si>
    <t>Gulch 13V</t>
  </si>
  <si>
    <t>Woods Harbour 21W</t>
  </si>
  <si>
    <t>Lafarge 11N</t>
  </si>
  <si>
    <t>Stewiacke 16N</t>
  </si>
  <si>
    <t>Aberdeen St. 10N</t>
  </si>
  <si>
    <t>Black River Rd. 6N</t>
  </si>
  <si>
    <t>East River 86E</t>
  </si>
  <si>
    <t>Robinson's Corner 84W</t>
  </si>
  <si>
    <t>Hillaton 36V</t>
  </si>
  <si>
    <t>Hells Gate 3V</t>
  </si>
  <si>
    <t>Berwick 52V</t>
  </si>
  <si>
    <t>Canexel 85W</t>
  </si>
  <si>
    <t>Tatamagouche 4N</t>
  </si>
  <si>
    <t>Albro Lake 62H</t>
  </si>
  <si>
    <t>Middleton 65V</t>
  </si>
  <si>
    <t>Wolfville Ridge 83V</t>
  </si>
  <si>
    <t>Green Harbour 36W</t>
  </si>
  <si>
    <t>Sissiboo 15V</t>
  </si>
  <si>
    <t>Fourth Lake 91V</t>
  </si>
  <si>
    <t>Weymouth 16V</t>
  </si>
  <si>
    <t>Saulnierville 93V</t>
  </si>
  <si>
    <t>Annapolis 81V</t>
  </si>
  <si>
    <t>Cornwallis 74V</t>
  </si>
  <si>
    <t>Pugwash 7N</t>
  </si>
  <si>
    <t>Trenton 50N</t>
  </si>
  <si>
    <t>Bridge Avenue 62N</t>
  </si>
  <si>
    <t>Abercrombie 54N</t>
  </si>
  <si>
    <t>Cleveland 22C</t>
  </si>
  <si>
    <t>Aberdeen 9C</t>
  </si>
  <si>
    <t>Pictou 55N</t>
  </si>
  <si>
    <t>Northern Pulp 53N</t>
  </si>
  <si>
    <t>Trafalgar 89H</t>
  </si>
  <si>
    <t>Musquodoboit Harbour 87H</t>
  </si>
  <si>
    <t>Ruth Falls 96H</t>
  </si>
  <si>
    <t>Willow Lane 15N</t>
  </si>
  <si>
    <t>Salmon River Lake 57C</t>
  </si>
  <si>
    <t>Canso 19C</t>
  </si>
  <si>
    <t>Broad River 46W</t>
  </si>
  <si>
    <t>Big Falls 3W</t>
  </si>
  <si>
    <t>Conway 77V</t>
  </si>
  <si>
    <t>Hebron 16W</t>
  </si>
  <si>
    <t>Pleasant St. 88W</t>
  </si>
  <si>
    <t>Liverpool 48W</t>
  </si>
  <si>
    <t>High St. 70W</t>
  </si>
  <si>
    <t>Auburndale 73W</t>
  </si>
  <si>
    <t>Lunenburg 81W</t>
  </si>
  <si>
    <t>Mahone Bay 76W</t>
  </si>
  <si>
    <t>Amherst 92N</t>
  </si>
  <si>
    <t>Brownell St. 17N</t>
  </si>
  <si>
    <t>Parrsboro 37N</t>
  </si>
  <si>
    <t>Prince Mine 86S</t>
  </si>
  <si>
    <t>Point Aconi 89S</t>
  </si>
  <si>
    <t>Seaboard 1S</t>
  </si>
  <si>
    <t>Donkin Road 97S</t>
  </si>
  <si>
    <t>SW Margaree 58C</t>
  </si>
  <si>
    <t>Townsend St. 4S</t>
  </si>
  <si>
    <t>Keltic Drive 11S</t>
  </si>
  <si>
    <t>Albert Bridge 57S</t>
  </si>
  <si>
    <t>Whitney Pier 82S</t>
  </si>
  <si>
    <t>New Waterford 15S</t>
  </si>
  <si>
    <t>Cheticamp 103C</t>
  </si>
  <si>
    <t>Lucasville 131H</t>
  </si>
  <si>
    <t>Kempt Road 104H</t>
  </si>
  <si>
    <t>Water St. 1H</t>
  </si>
  <si>
    <t>Kearney Lake 129H</t>
  </si>
  <si>
    <t>Dartmouth East 113H</t>
  </si>
  <si>
    <t>MacDonald Pond 101V</t>
  </si>
  <si>
    <t>Point Tupper 1C</t>
  </si>
  <si>
    <t>Stora 47C</t>
  </si>
  <si>
    <t>Glen Tosh 5S</t>
  </si>
  <si>
    <t>Wreck Cove 85S</t>
  </si>
  <si>
    <t>Glen Dhu 93N</t>
  </si>
  <si>
    <t>Dalhousie Mountain 91N</t>
  </si>
  <si>
    <t>Reserve 81S</t>
  </si>
  <si>
    <t>Haliburton 56N</t>
  </si>
  <si>
    <t>Domtar 75N</t>
  </si>
  <si>
    <t>Park St. 20N</t>
  </si>
  <si>
    <t>Penhorn 48H</t>
  </si>
  <si>
    <t>Spryfield 20H</t>
  </si>
  <si>
    <t>Lunenburg SW 79W</t>
  </si>
  <si>
    <t>Lower Great Brook 4W</t>
  </si>
  <si>
    <t>Caledonia 57W</t>
  </si>
  <si>
    <t>Shelburne 25W</t>
  </si>
  <si>
    <t>Clyde River 23W</t>
  </si>
  <si>
    <t>Barrington 22W</t>
  </si>
  <si>
    <t>Argyle 19W</t>
  </si>
  <si>
    <t>Pubnico 20W</t>
  </si>
  <si>
    <t>Carleton 92W</t>
  </si>
  <si>
    <t>Lequille 12V</t>
  </si>
  <si>
    <t>Nictaux 10V</t>
  </si>
  <si>
    <t>Lingan Wind 109S</t>
  </si>
  <si>
    <t>Dickie Brook 24C</t>
  </si>
  <si>
    <t>Upper Musquodoboit 88H</t>
  </si>
  <si>
    <t>Mid River 86W</t>
  </si>
  <si>
    <t>Martins Brook 78W</t>
  </si>
  <si>
    <t>National Sea 82W</t>
  </si>
  <si>
    <t>Bridgewater East 89W</t>
  </si>
  <si>
    <t>L5545</t>
  </si>
  <si>
    <t>Middlefield 91W</t>
  </si>
  <si>
    <t>Yarmouth 11W</t>
  </si>
  <si>
    <t>New Minas 22V</t>
  </si>
  <si>
    <t>Lumsden 5V</t>
  </si>
  <si>
    <t>L6052</t>
  </si>
  <si>
    <t>Highbury 99V</t>
  </si>
  <si>
    <t>Maitland Bridge 76V</t>
  </si>
  <si>
    <t>Ellershouse 102V</t>
  </si>
  <si>
    <t>Gullivers Cove 98V</t>
  </si>
  <si>
    <t>Assumed  L5014 transmission connection</t>
  </si>
  <si>
    <t>Ellerhouse</t>
  </si>
  <si>
    <t>Berwick, Antognish and Mahone Bay Municipalities</t>
  </si>
  <si>
    <t>L6512</t>
  </si>
  <si>
    <t>Baddeck 104S</t>
  </si>
  <si>
    <t>St. Peters 59C</t>
  </si>
  <si>
    <t>Cape Porcupine 100C</t>
  </si>
  <si>
    <t>Granton 49N</t>
  </si>
  <si>
    <t>Debert 81N</t>
  </si>
  <si>
    <t>Church St. 22N</t>
  </si>
  <si>
    <t>Elmsdale 82V</t>
  </si>
  <si>
    <t>Aerotech Park 127H</t>
  </si>
  <si>
    <t>Dartmouth Crossing 139H</t>
  </si>
  <si>
    <t>Armdale 2H</t>
  </si>
  <si>
    <t>Maple St. 54H</t>
  </si>
  <si>
    <t>Spider Lake 132H</t>
  </si>
  <si>
    <t>Porters Lake 126H</t>
  </si>
  <si>
    <t>Cobequid Rd. 101H</t>
  </si>
  <si>
    <t>Cobequid Rd. presumed to be on L6010</t>
  </si>
  <si>
    <t>Tidewater 92H</t>
  </si>
  <si>
    <t>Hammonds 137H</t>
  </si>
  <si>
    <t>Hammonds presumed to be on L6004</t>
  </si>
  <si>
    <t>Gold River 103W</t>
  </si>
  <si>
    <t>Michelin Bridgewater 74W</t>
  </si>
  <si>
    <t>Brooklyn 104W</t>
  </si>
  <si>
    <t>Brooklyn presumed to be on  L6531</t>
  </si>
  <si>
    <t>South Canoe 110W</t>
  </si>
  <si>
    <t>Harmony 7W</t>
  </si>
  <si>
    <t>Internal transmission line</t>
  </si>
  <si>
    <t>Porters Lake presumed to be on L6043</t>
  </si>
  <si>
    <t>Formerly L6513</t>
  </si>
  <si>
    <t>Ridge 14V</t>
  </si>
  <si>
    <t>L6015</t>
  </si>
  <si>
    <t>L6053</t>
  </si>
  <si>
    <t>dc</t>
  </si>
  <si>
    <t>Substation Name</t>
  </si>
  <si>
    <t>Substation Voltage</t>
  </si>
  <si>
    <t>Nuttby Mountain 89N</t>
  </si>
  <si>
    <t>Assumed Lumsden 5V on L5019</t>
  </si>
  <si>
    <t>Upper Lake Falls 1W</t>
  </si>
  <si>
    <t>Upper Burlington 18V</t>
  </si>
  <si>
    <t>Hickman St. 19N</t>
  </si>
  <si>
    <t>Tusket Oil 10W</t>
  </si>
  <si>
    <t>Pubnico Point 106W</t>
  </si>
  <si>
    <t>Unless noted otherwise, the wind generating stations are presumed to be connected to the nearest 69 kV substation</t>
  </si>
  <si>
    <t>(MWh)</t>
  </si>
  <si>
    <t>Dam Type</t>
  </si>
  <si>
    <t>Penstock</t>
  </si>
  <si>
    <t>Rated Head</t>
  </si>
  <si>
    <t>Maximum Head</t>
  </si>
  <si>
    <t>Minimum Head</t>
  </si>
  <si>
    <t>Turbine Type</t>
  </si>
  <si>
    <t>NPCC says 238 MW of dependable wind capacity. But based on the total installed capacity, using the NSPI ELCC of 17% yields only 74 MW.</t>
  </si>
  <si>
    <t>Rated Discharge (Unit)</t>
  </si>
  <si>
    <t>Rated Discharge (Facility)</t>
  </si>
  <si>
    <t>Operating Flow (Facility)</t>
  </si>
  <si>
    <t>Head range suggests storage capability</t>
  </si>
  <si>
    <t>Turbine Renewal Year</t>
  </si>
  <si>
    <t>(km2)</t>
  </si>
  <si>
    <t>Upstream Reservoir Area</t>
  </si>
  <si>
    <t>Upstream Reservoir Storage</t>
  </si>
  <si>
    <t>(days/y)</t>
  </si>
  <si>
    <t>HydroExisting</t>
  </si>
  <si>
    <t>RESERVOIR</t>
  </si>
  <si>
    <t>Low Reference Level</t>
  </si>
  <si>
    <t>High Reference Level</t>
  </si>
  <si>
    <t>Longitude</t>
  </si>
  <si>
    <t>Latitude</t>
  </si>
  <si>
    <t>Generator Type</t>
  </si>
  <si>
    <t>Annual Average Energy - Unit</t>
  </si>
  <si>
    <t>Brooklyn Energy Centre</t>
  </si>
  <si>
    <t>Emera Energy</t>
  </si>
  <si>
    <t>Brooklyn</t>
  </si>
  <si>
    <t>Highway 101 Landfill</t>
  </si>
  <si>
    <t>Highland Energy Inc</t>
  </si>
  <si>
    <t>Sackville</t>
  </si>
  <si>
    <t>Parker Mountain</t>
  </si>
  <si>
    <t>Scotia Windfields Inc.</t>
  </si>
  <si>
    <t>Taylor Lumber</t>
  </si>
  <si>
    <t>F W Taylor Ltd.</t>
  </si>
  <si>
    <t>North Beaverbank</t>
  </si>
  <si>
    <t>Sable</t>
  </si>
  <si>
    <t>Annapolis Tidal</t>
  </si>
  <si>
    <t>Amherst Community Wind</t>
  </si>
  <si>
    <t>South Canoe</t>
  </si>
  <si>
    <t>Point Aconi Wind</t>
  </si>
  <si>
    <t>Point Tupper Wind</t>
  </si>
  <si>
    <t>Point Aconi Coal</t>
  </si>
  <si>
    <t>Point Tupper Coal</t>
  </si>
  <si>
    <t>Hydro_monthly</t>
  </si>
  <si>
    <t>Wind_Onshore</t>
  </si>
  <si>
    <t>Biogas</t>
  </si>
  <si>
    <t>Characteristics specific to existing interconnected hydroelectric generators with hourly or monthly storage</t>
  </si>
  <si>
    <t>HydroRenewals</t>
  </si>
  <si>
    <t>Characteristics specific to potential future capacity upgrades and pumped storage additions at existing facilities</t>
  </si>
  <si>
    <t>HydroGreenfield</t>
  </si>
  <si>
    <t>Characteristics specific to potential future greenfield hydroelectric projects</t>
  </si>
  <si>
    <t>HydroPS</t>
  </si>
  <si>
    <t>Characteristics specific to potential future pumped storage hydroelectric projects</t>
  </si>
  <si>
    <t>HGWh</t>
  </si>
  <si>
    <t>Provincial historical energy demand, after DSM</t>
  </si>
  <si>
    <t>HMW</t>
  </si>
  <si>
    <t>Provincial historical capacity demand, after DSM</t>
  </si>
  <si>
    <t>FGWh</t>
  </si>
  <si>
    <t>Provincial mid-load energy forecast, before and after DSM</t>
  </si>
  <si>
    <t>FMW</t>
  </si>
  <si>
    <t>Provincial mid-load capacity forecast, before and after DSM</t>
  </si>
  <si>
    <t>Hourly</t>
  </si>
  <si>
    <t>Provincial hourly generation data</t>
  </si>
  <si>
    <t>Data not yet obtained</t>
  </si>
  <si>
    <t>Data obtained and calculated</t>
  </si>
  <si>
    <t>See the accompanying calculations file and raw data files for additional supporting information</t>
  </si>
  <si>
    <t>See the related Gitlab issue for a summary of inventory status</t>
  </si>
  <si>
    <t>See Hourly2018 file in the Hourly-2018 folder</t>
  </si>
  <si>
    <t># of units</t>
  </si>
  <si>
    <t>Trenton_05</t>
  </si>
  <si>
    <t>Tufts Cove_01</t>
  </si>
  <si>
    <t>Tufts Cove_02</t>
  </si>
  <si>
    <t>Tufts Cove_03</t>
  </si>
  <si>
    <t>Tufts Cove_06</t>
  </si>
  <si>
    <t>Tufts Cove_04</t>
  </si>
  <si>
    <t>Tufts Cove_05</t>
  </si>
  <si>
    <t>Burnside_01</t>
  </si>
  <si>
    <t>Burnside_02</t>
  </si>
  <si>
    <t>Burnside_03</t>
  </si>
  <si>
    <t>Burnside_04</t>
  </si>
  <si>
    <t>Tusket Oil</t>
  </si>
  <si>
    <t>Victoria Junction_01</t>
  </si>
  <si>
    <t>Victoria Junction_02</t>
  </si>
  <si>
    <t>Dickie Brook_01</t>
  </si>
  <si>
    <t>Dickie Brook_02</t>
  </si>
  <si>
    <t>Mersey_01 (Upper Lake Falls 1)</t>
  </si>
  <si>
    <t>Mersey_05 (Big Falls 1)</t>
  </si>
  <si>
    <t>Wreck Cove_01</t>
  </si>
  <si>
    <t>Wreck Cove_02</t>
  </si>
  <si>
    <t>Avon_01</t>
  </si>
  <si>
    <t>Avon_02</t>
  </si>
  <si>
    <t>Bear River_01 (Gulch)</t>
  </si>
  <si>
    <t>Bear River_02 (Ridge)</t>
  </si>
  <si>
    <t>Bear River_03 (Fourth Lake)</t>
  </si>
  <si>
    <t>Black River_01(Methals)</t>
  </si>
  <si>
    <t>Black River_02 (Hollow Bridge)</t>
  </si>
  <si>
    <t>Black River_03 (Lumsden)</t>
  </si>
  <si>
    <t>Black River_04 (Hell's Gate 1)</t>
  </si>
  <si>
    <t>Black River_05 (Hell's Gate 2)</t>
  </si>
  <si>
    <t>Lequille</t>
  </si>
  <si>
    <t>Mersey_02 (Upper Lake Falls 2)</t>
  </si>
  <si>
    <t>Mersey_06 (Big Falls 2)</t>
  </si>
  <si>
    <t>Mersey_07 (Lower Great Brook 1)</t>
  </si>
  <si>
    <t>Mersey_08 (Lower Great Brook 2)</t>
  </si>
  <si>
    <t>Mersey_09 (Deep Brook 1)</t>
  </si>
  <si>
    <t>Mersey_10 (Deep Brook 2)</t>
  </si>
  <si>
    <t>Mersey_11(Cowie Falls 1)</t>
  </si>
  <si>
    <t>Mersey_12 (Cowie Falls 2)</t>
  </si>
  <si>
    <t>Mersey_03 (Lower Lake Falls 1)</t>
  </si>
  <si>
    <t>Mersey_04 (Lower Lake Falls 2)</t>
  </si>
  <si>
    <t>Nictaux</t>
  </si>
  <si>
    <t>Paradise</t>
  </si>
  <si>
    <t>Sheet Harbour_01 (Ruth Falls 1)</t>
  </si>
  <si>
    <t>Sheet Harbour_02 (Ruth Falls 2)</t>
  </si>
  <si>
    <t>Sheet Harbour_03 (Ruth Falls 3)</t>
  </si>
  <si>
    <t>Sheet Harbour_04 (Malay Falls 1)</t>
  </si>
  <si>
    <t>Sheet Harbour_05 (Malay Falls 2)</t>
  </si>
  <si>
    <t>Sissiboo_01</t>
  </si>
  <si>
    <t>Sissiboo_02 (Weymouth 1)</t>
  </si>
  <si>
    <t>Sissiboo_03 (Weymouth 2)</t>
  </si>
  <si>
    <t>St. Margarets_01 (Mill Lake 1)</t>
  </si>
  <si>
    <t>St. Margarets_02 (Mill Lake 2)</t>
  </si>
  <si>
    <t>St. Margarets_03 (Sandy Lake 1)</t>
  </si>
  <si>
    <t>St. Margarets_04 (Sandy Lake 2)</t>
  </si>
  <si>
    <t>St. Margarets_06 (Tidewater 2)</t>
  </si>
  <si>
    <t>Tusket_01</t>
  </si>
  <si>
    <t>Tusket_02</t>
  </si>
  <si>
    <t>Tusket_03</t>
  </si>
  <si>
    <t>Lingan_01</t>
  </si>
  <si>
    <t>Lingan_02</t>
  </si>
  <si>
    <t>Lingan_03</t>
  </si>
  <si>
    <t>Lingan_04</t>
  </si>
  <si>
    <t>Trenton_06</t>
  </si>
  <si>
    <t>NG_CC</t>
  </si>
  <si>
    <t>NG_CT</t>
  </si>
  <si>
    <t>Oil_ST</t>
  </si>
  <si>
    <t>Oil_CT</t>
  </si>
  <si>
    <t>Black River_06 (White Rock)</t>
  </si>
  <si>
    <t>St. Margarets_05 (Tidewater 1)</t>
  </si>
  <si>
    <t>HYDROELECTRIC RENEWAL</t>
  </si>
  <si>
    <t>EXISTING DESIGN</t>
  </si>
  <si>
    <t>RENEWAL</t>
  </si>
  <si>
    <t>COSTS</t>
  </si>
  <si>
    <t>Existing Project Name</t>
  </si>
  <si>
    <t>Bus Voltage</t>
  </si>
  <si>
    <t>Annual Average Energy (WECC)</t>
  </si>
  <si>
    <t>Existing #units</t>
  </si>
  <si>
    <t>Renewal Project Name</t>
  </si>
  <si>
    <t>Distance to Market Grid</t>
  </si>
  <si>
    <t>Additional Installed Capacity</t>
  </si>
  <si>
    <t>Additional Dependable Capacity</t>
  </si>
  <si>
    <t>Additional Annual Energy</t>
  </si>
  <si>
    <t>Total Capital Cost</t>
  </si>
  <si>
    <t>Capital Overhead</t>
  </si>
  <si>
    <t>Interest During Construction</t>
  </si>
  <si>
    <t>Implementation Costs</t>
  </si>
  <si>
    <t>Project Definition Costs</t>
  </si>
  <si>
    <t>Annualized Project Cost</t>
  </si>
  <si>
    <t>Annualized Project Cost per KW</t>
  </si>
  <si>
    <t>Fixed O&amp;M</t>
  </si>
  <si>
    <t>Variable Costs</t>
  </si>
  <si>
    <t>Water Rentals</t>
  </si>
  <si>
    <t>Variable O&amp;M</t>
  </si>
  <si>
    <t>Construction Time</t>
  </si>
  <si>
    <t>Development Time</t>
  </si>
  <si>
    <t>($2018M)</t>
  </si>
  <si>
    <t>($M)</t>
  </si>
  <si>
    <t>($M/year)</t>
  </si>
  <si>
    <t>($M/MW-year)</t>
  </si>
  <si>
    <t>($2018M/year)</t>
  </si>
  <si>
    <t>(years)</t>
  </si>
  <si>
    <t>Hydroelectric generation type has been estimated based on available information concerning operations, reservoir size and operations, facility location and design flows.</t>
  </si>
  <si>
    <t>Total Capital Costs include contingency and project management costs, but exclude IDC, corporate overhead, future inflation and transmission costs</t>
  </si>
  <si>
    <t>Assume a Capital Overhead rate of 1.77% of total capital costs (inclusive of contingencies, as they are above) based on BC Hydro rate</t>
  </si>
  <si>
    <t>Assume IDC rate of 5% each year</t>
  </si>
  <si>
    <t>Fixed O&amp;M and variable costs estimated using regression curves found in the CA-Inventory dataset</t>
  </si>
  <si>
    <t>HYDROELECTRIC GREENFIELD</t>
  </si>
  <si>
    <t>Generation Type</t>
  </si>
  <si>
    <t>Average Annual Energy</t>
  </si>
  <si>
    <t>($2008M)</t>
  </si>
  <si>
    <t>Salt/Fresh</t>
  </si>
  <si>
    <t>Reservoir Types</t>
  </si>
  <si>
    <t>Storage Requirement</t>
  </si>
  <si>
    <t>Gross Head</t>
  </si>
  <si>
    <t>H/L Ratio</t>
  </si>
  <si>
    <t>Design Flow (Generation)</t>
  </si>
  <si>
    <t xml:space="preserve">Generation Duration at Peak Output </t>
  </si>
  <si>
    <t>Total Footprint</t>
  </si>
  <si>
    <t>Unit Cost of Capacity</t>
  </si>
  <si>
    <t>Unit Cost of Stored Energy</t>
  </si>
  <si>
    <t>Levelized Cost</t>
  </si>
  <si>
    <t>dd.dddd</t>
  </si>
  <si>
    <t>(h)</t>
  </si>
  <si>
    <t>(ha)</t>
  </si>
  <si>
    <t>($2018/MW)</t>
  </si>
  <si>
    <t>($2018/MWh)</t>
  </si>
  <si>
    <t>($2018/kW-year)</t>
  </si>
  <si>
    <t>NONE</t>
  </si>
  <si>
    <t>EXISTING STORAGE HYDROELECTRIC</t>
  </si>
  <si>
    <t>Limits: 500 MWh/day in Jun; 800 MWh/day in April, Jul-Nov; 1,100 MWh/day in Dec-Mar</t>
  </si>
  <si>
    <t>Wreck Cove_03 (Gisborne)</t>
  </si>
  <si>
    <t>Sheet Harbour_06 (Malay Falls 3)</t>
  </si>
  <si>
    <t>Hydro_daily</t>
  </si>
  <si>
    <t>Capacity Factor</t>
  </si>
  <si>
    <t>coal</t>
  </si>
  <si>
    <t>diesel</t>
  </si>
  <si>
    <t>wind</t>
  </si>
  <si>
    <t>hydro_run</t>
  </si>
  <si>
    <t>hydro_daily</t>
  </si>
  <si>
    <t>hydro_monthly</t>
  </si>
  <si>
    <t>Start year indicates the year at which the facilitated was commissioned or refurbished to its current type</t>
  </si>
  <si>
    <t>Multi-unit Hydro_run facilities treated as single-unit facilities</t>
  </si>
  <si>
    <t>General Notes:</t>
  </si>
  <si>
    <t>Specific Notes:</t>
  </si>
  <si>
    <t>See calculations sheets for sources of values</t>
  </si>
  <si>
    <t>Average Annual Energy for Nalcor Purchases based on 16 hours per day, or 66.67%</t>
  </si>
  <si>
    <t>Biomass</t>
  </si>
  <si>
    <t>Coal</t>
  </si>
  <si>
    <t>The WSC# refers to the Water Survey of Canada Hydrometric station</t>
  </si>
  <si>
    <t>Assume installed capacity of hydroelectric renewals is all dependable capacity, though this should be verified with new studies.</t>
  </si>
  <si>
    <t>Assume Hydro_daily and Hydro_monthly generation has dependable capacity equal to installed capacity</t>
  </si>
  <si>
    <t>Assume Project Definition costs using regression curve found in the CA-Inventory dataset</t>
  </si>
  <si>
    <t>Assume hydroelectric, greenfield and pumped storage facilities have an economic life of 70 years</t>
  </si>
  <si>
    <t>Assume a discount rate of 7% each year</t>
  </si>
  <si>
    <t>Balancing Area</t>
  </si>
  <si>
    <t>Nova Scotia.a</t>
  </si>
  <si>
    <t>Other References</t>
  </si>
  <si>
    <t>no cycling</t>
  </si>
  <si>
    <t>T</t>
  </si>
  <si>
    <t>SOURCES</t>
  </si>
  <si>
    <t>Source</t>
  </si>
  <si>
    <t>Year</t>
  </si>
  <si>
    <t>Name</t>
  </si>
  <si>
    <t>Link</t>
  </si>
  <si>
    <t>Publication</t>
  </si>
  <si>
    <t>Region</t>
  </si>
  <si>
    <t>Environment Canada</t>
  </si>
  <si>
    <t>Historical Hydrometric Data Search</t>
  </si>
  <si>
    <t>https://wateroffice.ec.gc.ca/search/historical_e.html</t>
  </si>
  <si>
    <t>National</t>
  </si>
  <si>
    <t>Hatch</t>
  </si>
  <si>
    <t>World Resources Institute</t>
  </si>
  <si>
    <t>Global Power Plant Database</t>
  </si>
  <si>
    <t>http://datasets.wri.org/dataset/globalpowerplantdatabase</t>
  </si>
  <si>
    <t>Google Maps / Google Earth</t>
  </si>
  <si>
    <t>https://www.nspower.ca/en/home/about-us/how-we-make-electricity/default.aspx</t>
  </si>
  <si>
    <t>How We Make Electricity</t>
  </si>
  <si>
    <t>Hydro Station Map</t>
  </si>
  <si>
    <t>https://www.nspower.ca/en/home/about-us/how-we-make-electricity/renewable-electricity/hydro-station-map.aspx</t>
  </si>
  <si>
    <t>Wind Farm Directory</t>
  </si>
  <si>
    <t>https://www.nspower.ca/en/home/about-us/how-we-make-electricity/renewable-electricity/wind-farm-directory.aspx</t>
  </si>
  <si>
    <t>https://www.nspower.ca/en/home/about-us/how-we-make-electricity/renewable-electricity/wind-farm-map.aspx</t>
  </si>
  <si>
    <t>Nova Scotia Power Final Pre-IRP Report</t>
  </si>
  <si>
    <t>Wind Power Map</t>
  </si>
  <si>
    <t>https://irp.nspower.ca/documents/pre-irp-deliverables/</t>
  </si>
  <si>
    <t>Nova Scotia</t>
  </si>
  <si>
    <t>http://oasis.nspower.ca/en/home/oasis/forecasts-and-assessments.aspx</t>
  </si>
  <si>
    <t>http://oasis.nspower.ca/en/home/oasis/system-reports-and-messages/default.aspx</t>
  </si>
  <si>
    <t>2019 System Average Transmission Loss Factor</t>
  </si>
  <si>
    <t>https://nsuarb.novascotia.ca/mandates/electricity/nova-scotia-power-capital-expenditures</t>
  </si>
  <si>
    <t>Maritime Link Project. Responses to Canadian Wind Energy Association Information Requests</t>
  </si>
  <si>
    <t>https://uarb.novascotia.ca/fmi/webd/UARB15 [NSUARB ML-2013-01]</t>
  </si>
  <si>
    <t>Nova Scotia Power Maritime Link</t>
  </si>
  <si>
    <t>See "Other References" column of the relevant tab</t>
  </si>
  <si>
    <t>2017 Annual Capital Expenditure Plan (NSUARB M07745) NSPI Responses to SBA Information Requests</t>
  </si>
  <si>
    <t>https://uarb.novascotia.ca/fmi/webd/UARB15</t>
  </si>
  <si>
    <t>Minas Energy</t>
  </si>
  <si>
    <t>https://www.minasenergy.com/ellershouse-wind-farm</t>
  </si>
  <si>
    <t>https://uarb.novascotia.ca/fmi/webd/UARB15 [Search M08984]</t>
  </si>
  <si>
    <t>Hydro Asset Study</t>
  </si>
  <si>
    <t>https://uarb.novascotia.ca/fmi/webd/UARB15 [Search M07176]</t>
  </si>
  <si>
    <t>2016 ACE Plan IR Responses Exhibits N-5. I.R. 14 Attachment</t>
  </si>
  <si>
    <t>https://uarb.novascotia.ca/fmi/webd/UARB15 [ Search M07176]</t>
  </si>
  <si>
    <t>2016 ACE Plan IR Responses Exhibits N-4</t>
  </si>
  <si>
    <t>Ellerhouse Wind Farm</t>
  </si>
  <si>
    <t>2016 Annual Capital Expenditure Plan (NSUARB P-128.16/M07176) IR Responses N-4</t>
  </si>
  <si>
    <t>https://uarb.novascotia.ca/fmi/webd/UARB15 [Search M05998]</t>
  </si>
  <si>
    <t>2014 ACE Plan IR Responses to NSUARB (M05998) I.R.#19</t>
  </si>
  <si>
    <t>https://energy.novascotia.ca/sites/default/files/NS-Wind-Integration-Study-FINAL.pdf</t>
  </si>
  <si>
    <t>Nova Scotia Wind Integration Study for Nova Scotia Department of Energy</t>
  </si>
  <si>
    <t>https://www.nspower.ca/docs/default-source/pdf-to-upload/2013coss_ca_dr-14_supplemental_reisfinalreport_redacted.pdf?sfvrsn=8e797640_0</t>
  </si>
  <si>
    <t>GE Energy Consulting</t>
  </si>
  <si>
    <t>Nova Scotia Renewable Energy Integration Study</t>
  </si>
  <si>
    <t>Lingan Wind</t>
  </si>
  <si>
    <t>Current</t>
  </si>
  <si>
    <t>301NS1</t>
  </si>
  <si>
    <t>301NS2</t>
  </si>
  <si>
    <t>Starting Node Name</t>
  </si>
  <si>
    <t>Starting Node Code</t>
  </si>
  <si>
    <t>Ending Node Name</t>
  </si>
  <si>
    <t>Ending Node Code</t>
  </si>
  <si>
    <t>EXISTING SUBSTATIONS</t>
  </si>
  <si>
    <t>Riverport 80W</t>
  </si>
  <si>
    <t>99X name given to Rio Algoma</t>
  </si>
  <si>
    <t>Point Aconi 102S</t>
  </si>
  <si>
    <t>Lingan Mine 80S</t>
  </si>
  <si>
    <t>Burnside 108H</t>
  </si>
  <si>
    <t>Annual Capital Expenditure Plan [2010 through 2020]</t>
  </si>
  <si>
    <t>Assumed White Rock 4V on L5017</t>
  </si>
  <si>
    <t>Connecting Node Name</t>
  </si>
  <si>
    <t>Connecting Node Code</t>
  </si>
  <si>
    <t>Bridgewater 99W</t>
  </si>
  <si>
    <t>Lakeside 103H</t>
  </si>
  <si>
    <t>Lingan 88S</t>
  </si>
  <si>
    <t>Lochaber Road 4C</t>
  </si>
  <si>
    <t>Lower Lake Falls 2W</t>
  </si>
  <si>
    <t>Malay Falls 95H</t>
  </si>
  <si>
    <t>Milton 50W</t>
  </si>
  <si>
    <t>Onslow 1N</t>
  </si>
  <si>
    <t>Port Hastings 2C</t>
  </si>
  <si>
    <t>Sackville 90H</t>
  </si>
  <si>
    <t>Springhill 74N</t>
  </si>
  <si>
    <t>Tuft's Cove 91H</t>
  </si>
  <si>
    <t>Tusket 9W</t>
  </si>
  <si>
    <t>Victoria Junction 2S</t>
  </si>
  <si>
    <t>Victoria Junction 83S</t>
  </si>
  <si>
    <t>White Rock 4V</t>
  </si>
  <si>
    <t>Whycocomagh 67C</t>
  </si>
  <si>
    <t>Woodbine 101S</t>
  </si>
  <si>
    <t>NS_104S_JCT</t>
  </si>
  <si>
    <t>NS_74V_JCT</t>
  </si>
  <si>
    <t>NS_81V_JCT</t>
  </si>
  <si>
    <t>NS_127H_JCT</t>
  </si>
  <si>
    <t>NS_83V_JCT</t>
  </si>
  <si>
    <t>NS_53V_JCT</t>
  </si>
  <si>
    <t>NS_65V_JCT</t>
  </si>
  <si>
    <t>NS_23H_JCT</t>
  </si>
  <si>
    <t>NS_99X_JCT</t>
  </si>
  <si>
    <t>NS_77W_JCT</t>
  </si>
  <si>
    <t>NS_70V_JCT</t>
  </si>
  <si>
    <t>Brushy Hill 120H</t>
  </si>
  <si>
    <t>Burnside 14H</t>
  </si>
  <si>
    <t>Canaan Rd. 43V</t>
  </si>
  <si>
    <t>Rockingham Tap 23H</t>
  </si>
  <si>
    <t>St. Croix 17V</t>
  </si>
  <si>
    <t>Wolfville Ridge Tap 83V</t>
  </si>
  <si>
    <t>Tremont 51V</t>
  </si>
  <si>
    <t>Middleton Tap 65V</t>
  </si>
  <si>
    <t>Annapolis Tap 81V</t>
  </si>
  <si>
    <t>Bridgetown Tap 70V</t>
  </si>
  <si>
    <t>Cornwallis Tap 74V</t>
  </si>
  <si>
    <t>Souriquois 30W</t>
  </si>
  <si>
    <t>Maccan 30N</t>
  </si>
  <si>
    <t>Hubbards 87W</t>
  </si>
  <si>
    <t>Berwick Tap 53V</t>
  </si>
  <si>
    <t>Rio Algoma Tap 99X</t>
  </si>
  <si>
    <t>Cowie Falls 6W</t>
  </si>
  <si>
    <t>Mahone Bay Tap 77W</t>
  </si>
  <si>
    <t>Westhavers Elbow 75W</t>
  </si>
  <si>
    <t>Gannon Rd. 3S</t>
  </si>
  <si>
    <t>VIctoria Junction 2S</t>
  </si>
  <si>
    <t>Terrace St. 6S</t>
  </si>
  <si>
    <t>Aerotech Park Tap 127H</t>
  </si>
  <si>
    <t>Baddeck Tap 104S</t>
  </si>
  <si>
    <t>Onslow 67N</t>
  </si>
  <si>
    <t>Port Hastings 3C</t>
  </si>
  <si>
    <t>Hopewell 79N</t>
  </si>
  <si>
    <t>Bridgetown 70V</t>
  </si>
  <si>
    <t>Rio Algoma 99X</t>
  </si>
  <si>
    <t>Deep Brook 5W</t>
  </si>
  <si>
    <t>PP_NSNB1_IPT</t>
  </si>
  <si>
    <t>PP_NSNB2_IPT</t>
  </si>
  <si>
    <t>PP_NSNB3_IPT</t>
  </si>
  <si>
    <t>PP_NSNL1_IPT</t>
  </si>
  <si>
    <t>Waterville Tap 56V</t>
  </si>
  <si>
    <t>NS_56V_JCT</t>
  </si>
  <si>
    <t>Waterville 55V</t>
  </si>
  <si>
    <t>Oxford 3N</t>
  </si>
  <si>
    <t>L6551</t>
  </si>
  <si>
    <t>L7021</t>
  </si>
  <si>
    <t>L7022</t>
  </si>
  <si>
    <t>Wind</t>
  </si>
  <si>
    <t>ELCC factors for existing resources have been calculated using the most recent 3 year average DAFOR (de-rated adjusted forced outage rate)</t>
  </si>
  <si>
    <t>Biomass / Biogas</t>
  </si>
  <si>
    <t>Solar</t>
  </si>
  <si>
    <t>Maritime Link Base Energy Imports</t>
  </si>
  <si>
    <t>NS Power 2020 IRP Modeling Results Release</t>
  </si>
  <si>
    <t>https://irp.nspower.ca/documents/modeling-results/</t>
  </si>
  <si>
    <t>Primary sources for the provincial data</t>
  </si>
  <si>
    <t>NS-Sources</t>
  </si>
  <si>
    <t>Capacity Adjustment (ELCC)</t>
  </si>
  <si>
    <t>Connecting Voltage</t>
  </si>
  <si>
    <t>Generation</t>
  </si>
  <si>
    <t>Characteristics of existing interconnected generators</t>
  </si>
  <si>
    <t>Installed Capacity (ICAP)</t>
  </si>
  <si>
    <t>Hydro_run</t>
  </si>
  <si>
    <t>Capacity Adjustment (Annual)</t>
  </si>
  <si>
    <t>Energy and Environmental Economics</t>
  </si>
  <si>
    <t>Planning Reserve Margin and Capacity Value Study</t>
  </si>
  <si>
    <t>2020 ACE NSPI Responses to NSUARB Information Requests</t>
  </si>
  <si>
    <t>https://uarb.novascotia.ca/fmi/webd/UARB15 [Search M09499]</t>
  </si>
  <si>
    <t>2015 ACE NSPI Responses to SBA Information Requests</t>
  </si>
  <si>
    <t>https://uarb.novascotia.ca/fmi/webd/UARB15 [Search M06514]</t>
  </si>
  <si>
    <t>Natural Gas CC</t>
  </si>
  <si>
    <t>Heavy Fuel Oil</t>
  </si>
  <si>
    <t>Natural Gas CT</t>
  </si>
  <si>
    <t>Light Fuel Oil CT</t>
  </si>
  <si>
    <t>by facility</t>
  </si>
  <si>
    <t>Base Block of 16 hours/day</t>
  </si>
  <si>
    <t>IPB Onslow</t>
  </si>
  <si>
    <t>IPB Amherst</t>
  </si>
  <si>
    <t>IPB Church St</t>
  </si>
  <si>
    <t>IPB Woodbine</t>
  </si>
  <si>
    <t>Summer Rating</t>
  </si>
  <si>
    <t>Winter Rating</t>
  </si>
  <si>
    <t>Summer Capacity</t>
  </si>
  <si>
    <t>Winter Capacity</t>
  </si>
  <si>
    <t>Count</t>
  </si>
  <si>
    <t>Legend:</t>
  </si>
  <si>
    <t>JCT = Junction</t>
  </si>
  <si>
    <t>Upper Musquodoboit</t>
  </si>
  <si>
    <t>Outage Duration</t>
  </si>
  <si>
    <t>Fuel Costs</t>
  </si>
  <si>
    <t>COPPER Balancing Area</t>
  </si>
  <si>
    <t>Renewal Year</t>
  </si>
  <si>
    <t>Capacity Adjustment</t>
  </si>
  <si>
    <t>Generation Type - COPPER</t>
  </si>
  <si>
    <t>Total Project Cost</t>
  </si>
  <si>
    <t>Fixed Cost Existing Project</t>
  </si>
  <si>
    <t>Fixed Cost Renewed Project</t>
  </si>
  <si>
    <t>($/year)</t>
  </si>
  <si>
    <t>Unit Capacity Cost</t>
  </si>
  <si>
    <t>Unit Energy Cost</t>
  </si>
  <si>
    <t>($/kW-year)</t>
  </si>
  <si>
    <t>Renewal Project Code</t>
  </si>
  <si>
    <t>Project Code</t>
  </si>
  <si>
    <t>Reservoir Storage</t>
  </si>
  <si>
    <t>Pump Type</t>
  </si>
  <si>
    <t>Variable Cost</t>
  </si>
  <si>
    <t>($/MW-year)</t>
  </si>
  <si>
    <t>Winter Ampacity</t>
  </si>
  <si>
    <t>Summer Ampacity</t>
  </si>
  <si>
    <t>Power Factor</t>
  </si>
  <si>
    <t>Primary Voltage</t>
  </si>
  <si>
    <t>Secondary Voltage</t>
  </si>
  <si>
    <t>Transformer</t>
  </si>
  <si>
    <t>Reactance</t>
  </si>
  <si>
    <t>Effective Capacity</t>
  </si>
  <si>
    <t>($2017M)</t>
  </si>
  <si>
    <t>Planning Region</t>
  </si>
  <si>
    <t>See Hourly2019 file in the Hourly-2019 folder</t>
  </si>
  <si>
    <t>Inputs</t>
  </si>
  <si>
    <t>Inputs to the data calculations</t>
  </si>
  <si>
    <t>Overbye et al.</t>
  </si>
  <si>
    <t>Power System Analysis and Design (Sixth Edition). Table 5.2</t>
  </si>
  <si>
    <t xml:space="preserve">Athari, MH and Zhifang, W. </t>
  </si>
  <si>
    <t xml:space="preserve">Interdependence of Transmission Branch Parameters on the Voltage Levels. Electrical Engineering and Systems Science. </t>
  </si>
  <si>
    <t>https://arxiv.org/abs/1709.06930</t>
  </si>
  <si>
    <t>Gutman, R., Marchenko, P.P., and Dunlop, R.D.</t>
  </si>
  <si>
    <t>Analytical Development of Loadability Characteristics for EHV and UHV Transmission Lines</t>
  </si>
  <si>
    <t>http://home.eng.iastate.edu/~jdm/ee552/StClairAEP.pdf</t>
  </si>
  <si>
    <t>(miles)</t>
  </si>
  <si>
    <t>(ohm)</t>
  </si>
  <si>
    <t>Reactance as function of voltage</t>
  </si>
  <si>
    <t>Surge Impedance Loading</t>
  </si>
  <si>
    <t>CPI - Canada (all items)</t>
  </si>
  <si>
    <t>Zc (High)</t>
  </si>
  <si>
    <t>Zc 
(Low)</t>
  </si>
  <si>
    <t>SIL (Low)</t>
  </si>
  <si>
    <t>SIL
(High)</t>
  </si>
  <si>
    <t>(V)</t>
  </si>
  <si>
    <t>(ohm/km)</t>
  </si>
  <si>
    <t>(ohms)</t>
  </si>
  <si>
    <t>SIL (Low) assumed for summer and SIL (High) for winter</t>
  </si>
  <si>
    <t>Values estimated between known values</t>
  </si>
  <si>
    <t>Surge impedance loading (SIL) is the power delivered by a lossless line to a load resistance equal to the surge impedance Zc = (L/C)^0.5</t>
  </si>
  <si>
    <t>L = inductance</t>
  </si>
  <si>
    <t>C = capacitance</t>
  </si>
  <si>
    <t>Smax</t>
  </si>
  <si>
    <t>Transmission line flow ratings</t>
  </si>
  <si>
    <t>Conversions</t>
  </si>
  <si>
    <t>MH Values</t>
  </si>
  <si>
    <t>Winter/Summer Tranmission Flow Conversion</t>
  </si>
  <si>
    <t>Winter/Summer Transformer Flow Conversion</t>
  </si>
  <si>
    <t>Index</t>
  </si>
  <si>
    <t>Same values used for 63-72 kV</t>
  </si>
  <si>
    <t>Statistics Canada – TABLE 18-10-0005-01,  annual average, not seasonally adjusted</t>
  </si>
  <si>
    <t>Ampacity estimates made from known ratings on existing lines</t>
  </si>
  <si>
    <t>MH estimates provided by David Jacobson in an email of July 30, 2019</t>
  </si>
  <si>
    <t>2010-2019</t>
  </si>
  <si>
    <t>Annual Energy Demand (After DSM)</t>
  </si>
  <si>
    <t>2019 Load Forecast Report</t>
  </si>
  <si>
    <t>https://uarb.novascotia.ca/fmi/webd/UARB15 [Search M09191]</t>
  </si>
  <si>
    <t>HISTORICAL PEAK DEMAND</t>
  </si>
  <si>
    <t>FORECAST ANNUAL ENERGY DEMAND</t>
  </si>
  <si>
    <t>Peak Demand (After DSM)</t>
  </si>
  <si>
    <t>Annual Change in Peak Demand</t>
  </si>
  <si>
    <t>Percentage Change in Peak Demand</t>
  </si>
  <si>
    <t>Dickie Brook</t>
  </si>
  <si>
    <t>10-Year System Outlook [2018 to 2020]</t>
  </si>
  <si>
    <t>When a substation contains two voltage levels, the generator connects at the more appropriate voltage based on generator capacity</t>
  </si>
  <si>
    <t>Effective capacities estimated using the ELCC values in the "System" tab</t>
  </si>
  <si>
    <t>Unless already included in total capital costs, a distance of 25 km is added to distance to market grid to account for potential grid interconnection costs</t>
  </si>
  <si>
    <t>Assume hydro_daily and hydro_monthly generation has dependable capacity equal to installed capacity</t>
  </si>
  <si>
    <t>Unless already included in total capital costs, a distance of 25 km is added to didtance to market grid to account for potential grid interconnection costs</t>
  </si>
  <si>
    <t>Smax = Loadability in multiples of SIL = 42.40 (Length in Miles)^(−0.6595) (this is a power function interpolation of Figure 7 in Gutman et al.)</t>
  </si>
  <si>
    <t>Storage</t>
  </si>
  <si>
    <t>Characteristics of existing grid-scale storage facilities</t>
  </si>
  <si>
    <t>Data under review or being gathered</t>
  </si>
  <si>
    <t>Calculated values (may be overlain by reference shading)</t>
  </si>
  <si>
    <t>all other colours are linked to sources</t>
  </si>
  <si>
    <t>Average</t>
  </si>
  <si>
    <t>INPUT DATA AND ASSUMPTIONS</t>
  </si>
  <si>
    <t>Maintenance Outage Rate</t>
  </si>
  <si>
    <t>Lower St. Croix</t>
  </si>
  <si>
    <t>Minas Basin Pulp and Paper Co Ltd</t>
  </si>
  <si>
    <t>St. Croix River</t>
  </si>
  <si>
    <t>https://www.minasenergy.com/st-croix-hydro</t>
  </si>
  <si>
    <t>Upper St. Croix</t>
  </si>
  <si>
    <t>Panuke Lake</t>
  </si>
  <si>
    <t>Location approximate</t>
  </si>
  <si>
    <t xml:space="preserve"> </t>
  </si>
  <si>
    <t>Also called "New Page 47C"</t>
  </si>
  <si>
    <t>Also called "Indian Path 80W"</t>
  </si>
  <si>
    <t>Lockeport 37W</t>
  </si>
  <si>
    <t>NS_86E_JCT</t>
  </si>
  <si>
    <t>East River 86E is a junction and not a substation</t>
  </si>
  <si>
    <t>East River 86E / Mid River 86W are junctions and not substations</t>
  </si>
  <si>
    <t>NS_86W_JCT</t>
  </si>
  <si>
    <t>Mid River 86W is a junction not a substation</t>
  </si>
  <si>
    <t>NS_AVO01_GEN</t>
  </si>
  <si>
    <t>NS_AVO02_GEN</t>
  </si>
  <si>
    <t>NS_BER01_GEN</t>
  </si>
  <si>
    <t>NS_BER02_GEN</t>
  </si>
  <si>
    <t>NS_BER03_GEN</t>
  </si>
  <si>
    <t>NS_BLR01_GEN</t>
  </si>
  <si>
    <t>NS_BLR02_GEN</t>
  </si>
  <si>
    <t>NS_BLR03_GEN</t>
  </si>
  <si>
    <t>NS_BLR04_GEN</t>
  </si>
  <si>
    <t>NS_BLR05_GEN</t>
  </si>
  <si>
    <t>NS_BLR06_GEN</t>
  </si>
  <si>
    <t>NS_BSD01_GEN</t>
  </si>
  <si>
    <t>NS_BSD02_GEN</t>
  </si>
  <si>
    <t>NS_BSD03_GEN</t>
  </si>
  <si>
    <t>NS_BSD04_GEN</t>
  </si>
  <si>
    <t>NS_LGN01_GEN</t>
  </si>
  <si>
    <t>NS_LGN02_GEN</t>
  </si>
  <si>
    <t>NS_LGN03_GEN</t>
  </si>
  <si>
    <t>NS_LGN04_GEN</t>
  </si>
  <si>
    <t>NS_MSY01_GEN</t>
  </si>
  <si>
    <t>NS_MSY02_GEN</t>
  </si>
  <si>
    <t>NS_MSY03_GEN</t>
  </si>
  <si>
    <t>NS_MSY04_GEN</t>
  </si>
  <si>
    <t>NS_MSY05_GEN</t>
  </si>
  <si>
    <t>NS_MSY06_GEN</t>
  </si>
  <si>
    <t>NS_MSY07_GEN</t>
  </si>
  <si>
    <t>NS_MSY08_GEN</t>
  </si>
  <si>
    <t>NS_MSY09_GEN</t>
  </si>
  <si>
    <t>NS_MSY10_GEN</t>
  </si>
  <si>
    <t>NS_MSY11_GEN</t>
  </si>
  <si>
    <t>NS_MSY12_GEN</t>
  </si>
  <si>
    <t>NS_SHH01_GEN</t>
  </si>
  <si>
    <t>NS_SHH02_GEN</t>
  </si>
  <si>
    <t>NS_SHH03_GEN</t>
  </si>
  <si>
    <t>NS_SHH04_GEN</t>
  </si>
  <si>
    <t>NS_SHH05_GEN</t>
  </si>
  <si>
    <t>NS_SHH06_GEN</t>
  </si>
  <si>
    <t>NS_SBO01_GEN</t>
  </si>
  <si>
    <t>NS_SBO02_GEN</t>
  </si>
  <si>
    <t>NS_SBO03_GEN</t>
  </si>
  <si>
    <t>NS_STM01_GEN</t>
  </si>
  <si>
    <t>NS_STM02_GEN</t>
  </si>
  <si>
    <t>NS_STM03_GEN</t>
  </si>
  <si>
    <t>NS_STM04_GEN</t>
  </si>
  <si>
    <t>NS_STM05_GEN</t>
  </si>
  <si>
    <t>NS_STM06_GEN</t>
  </si>
  <si>
    <t>NS_TRT05_GEN</t>
  </si>
  <si>
    <t>NS_TRT06_GEN</t>
  </si>
  <si>
    <t>NS_TFT01_GEN</t>
  </si>
  <si>
    <t>NS_TFT02_GEN</t>
  </si>
  <si>
    <t>NS_TFT03_GEN</t>
  </si>
  <si>
    <t>NS_TFT04_GEN</t>
  </si>
  <si>
    <t>NS_TFT05_GEN</t>
  </si>
  <si>
    <t>NS_TFT06_GEN</t>
  </si>
  <si>
    <t>NS_VCJ01_GEN</t>
  </si>
  <si>
    <t>NS_VCJ02_GEN</t>
  </si>
  <si>
    <t>NS_WRC01_GEN</t>
  </si>
  <si>
    <t>NS_WRC02_GEN</t>
  </si>
  <si>
    <t>NS_WRC03_GEN</t>
  </si>
  <si>
    <t>Gen Code</t>
  </si>
  <si>
    <t>Mainland</t>
  </si>
  <si>
    <t>Cape Breton</t>
  </si>
  <si>
    <t>NS_106W_GSS</t>
  </si>
  <si>
    <t>NS_10W_GSS</t>
  </si>
  <si>
    <t>NS_9W_GSS</t>
  </si>
  <si>
    <t>NS_4W_GSS</t>
  </si>
  <si>
    <t>NS_3W_GSS</t>
  </si>
  <si>
    <t>NS_1W_GSS</t>
  </si>
  <si>
    <t>NS_2W_GSS</t>
  </si>
  <si>
    <t>NS_91V_GSS</t>
  </si>
  <si>
    <t>NS_16V_GSS</t>
  </si>
  <si>
    <t>NS_15V_GSS</t>
  </si>
  <si>
    <t>NS_14V_GSS</t>
  </si>
  <si>
    <t>NS_91H_GSS</t>
  </si>
  <si>
    <t>NS_92H_GSS</t>
  </si>
  <si>
    <t>NS_14H_GSS</t>
  </si>
  <si>
    <t>NS_12V_GSS</t>
  </si>
  <si>
    <t>NS_81V_GSS</t>
  </si>
  <si>
    <t>NS_110W_GSS</t>
  </si>
  <si>
    <t>NS_1V_GSS</t>
  </si>
  <si>
    <t>NS_10V_GSS</t>
  </si>
  <si>
    <t>NS_102V_GSS</t>
  </si>
  <si>
    <t>NS_7V_GSS</t>
  </si>
  <si>
    <t>NS_95H_GSS</t>
  </si>
  <si>
    <t>NS_6V_GSS</t>
  </si>
  <si>
    <t>NS_5V_GSS</t>
  </si>
  <si>
    <t>NS_3V_GSS</t>
  </si>
  <si>
    <t>NS_4V_GSS</t>
  </si>
  <si>
    <t>NS_89N_GSS</t>
  </si>
  <si>
    <t>NS_91N_GSS</t>
  </si>
  <si>
    <t>NS_93N_GSS</t>
  </si>
  <si>
    <t>NS_92N_GSS</t>
  </si>
  <si>
    <t>NS_83S_GSS</t>
  </si>
  <si>
    <t>NS_88S_GSS</t>
  </si>
  <si>
    <t>NS_109S_GSS</t>
  </si>
  <si>
    <t>NS_102S_GSS</t>
  </si>
  <si>
    <t>NS_21W_DSS</t>
  </si>
  <si>
    <t>NS_11W_DSS</t>
  </si>
  <si>
    <t>NS_88W_DSS</t>
  </si>
  <si>
    <t>NS_98V_DSS</t>
  </si>
  <si>
    <t>NS_16W_DSS</t>
  </si>
  <si>
    <t>NS_50W_DSS</t>
  </si>
  <si>
    <t>NS_99W_DSS</t>
  </si>
  <si>
    <t>NS_103H_DSS</t>
  </si>
  <si>
    <t>NS_87H_DSS</t>
  </si>
  <si>
    <t>NS_84W_DSS</t>
  </si>
  <si>
    <t>NS_77V_DSS</t>
  </si>
  <si>
    <t>NS_90H_DSS</t>
  </si>
  <si>
    <t>NS_11V_DSS</t>
  </si>
  <si>
    <t>NS_96H_DSS</t>
  </si>
  <si>
    <t>NS_1N_DSS</t>
  </si>
  <si>
    <t>NS_17V_DSS</t>
  </si>
  <si>
    <t>NS_79V_DSS</t>
  </si>
  <si>
    <t>NS_82V_DSS</t>
  </si>
  <si>
    <t>NS_88H_DSS</t>
  </si>
  <si>
    <t>NS_18V_DSS</t>
  </si>
  <si>
    <t>NS_15N_DSS</t>
  </si>
  <si>
    <t>NS_11N_DSS</t>
  </si>
  <si>
    <t>NS_4C_DSS</t>
  </si>
  <si>
    <t>NS_59C_DSS</t>
  </si>
  <si>
    <t>NS_56N_DSS</t>
  </si>
  <si>
    <t>NS_55N_DSS</t>
  </si>
  <si>
    <t>NS_2C_DSS</t>
  </si>
  <si>
    <t>NS_97S_DSS</t>
  </si>
  <si>
    <t>NS_101S_DSS</t>
  </si>
  <si>
    <t>NS_67C_DSS</t>
  </si>
  <si>
    <t>NS_2S_DSS</t>
  </si>
  <si>
    <t>NS_89S_DSS</t>
  </si>
  <si>
    <t>NS_58C_DSS</t>
  </si>
  <si>
    <t>NS_54N_DSS</t>
  </si>
  <si>
    <t>NS_9C_DSS</t>
  </si>
  <si>
    <t>NS_10N_DSS</t>
  </si>
  <si>
    <t>NS_127H_DSS</t>
  </si>
  <si>
    <t>NS_124H_DSS</t>
  </si>
  <si>
    <t>NS_57S_DSS</t>
  </si>
  <si>
    <t>NS_62H_DSS</t>
  </si>
  <si>
    <t>NS_19W_DSS</t>
  </si>
  <si>
    <t>NS_2H_DSS</t>
  </si>
  <si>
    <t>NS_73W_DSS</t>
  </si>
  <si>
    <t>NS_22W_DSS</t>
  </si>
  <si>
    <t>NS_52V_DSS</t>
  </si>
  <si>
    <t>NS_6N_DSS</t>
  </si>
  <si>
    <t>NS_62N_DSS</t>
  </si>
  <si>
    <t>NS_70V_DSS</t>
  </si>
  <si>
    <t>NS_89W_DSS</t>
  </si>
  <si>
    <t>NS_46W_DSS</t>
  </si>
  <si>
    <t>NS_104W_DSS</t>
  </si>
  <si>
    <t>NS_17N_DSS</t>
  </si>
  <si>
    <t>NS_120H_DSS</t>
  </si>
  <si>
    <t>NS_108H_DSS</t>
  </si>
  <si>
    <t>NS_57W_DSS</t>
  </si>
  <si>
    <t>NS_43V_DSS</t>
  </si>
  <si>
    <t>NS_19C_DSS</t>
  </si>
  <si>
    <t>NS_100C_DSS</t>
  </si>
  <si>
    <t>NS_92W_DSS</t>
  </si>
  <si>
    <t>NS_103C_DSS</t>
  </si>
  <si>
    <t>NS_22N_DSS</t>
  </si>
  <si>
    <t>NS_22C_DSS</t>
  </si>
  <si>
    <t>NS_23W_DSS</t>
  </si>
  <si>
    <t>NS_101H_DSS</t>
  </si>
  <si>
    <t>NS_74V_DSS</t>
  </si>
  <si>
    <t>NS_139H_DSS</t>
  </si>
  <si>
    <t>NS_113H_DSS</t>
  </si>
  <si>
    <t>NS_81N_DSS</t>
  </si>
  <si>
    <t>NS_99H_DSS</t>
  </si>
  <si>
    <t>NS_20V_DSS</t>
  </si>
  <si>
    <t>NS_3S_DSS</t>
  </si>
  <si>
    <t>NS_34H_DSS</t>
  </si>
  <si>
    <t>NS_5S_DSS</t>
  </si>
  <si>
    <t>NS_103W_DSS</t>
  </si>
  <si>
    <t>NS_36W_DSS</t>
  </si>
  <si>
    <t>NS_64V_DSS</t>
  </si>
  <si>
    <t>NS_137H_DSS</t>
  </si>
  <si>
    <t>NS_7W_DSS</t>
  </si>
  <si>
    <t>NS_19N_DSS</t>
  </si>
  <si>
    <t>NS_70W_DSS</t>
  </si>
  <si>
    <t>NS_99V_DSS</t>
  </si>
  <si>
    <t>NS_36V_DSS</t>
  </si>
  <si>
    <t>NS_79N_DSS</t>
  </si>
  <si>
    <t>NS_87W_DSS</t>
  </si>
  <si>
    <t>NS_129H_DSS</t>
  </si>
  <si>
    <t>NS_11S_DSS</t>
  </si>
  <si>
    <t>NS_104H_DSS</t>
  </si>
  <si>
    <t>NS_63V_DSS</t>
  </si>
  <si>
    <t>NS_50V_DSS</t>
  </si>
  <si>
    <t>NS_80S_DSS</t>
  </si>
  <si>
    <t>NS_48W_DSS</t>
  </si>
  <si>
    <t>NS_37W_DSS</t>
  </si>
  <si>
    <t>NS_131H_DSS</t>
  </si>
  <si>
    <t>NS_81W_DSS</t>
  </si>
  <si>
    <t>NS_79W_DSS</t>
  </si>
  <si>
    <t>NS_30N_DSS</t>
  </si>
  <si>
    <t>NS_101V_DSS</t>
  </si>
  <si>
    <t>NS_76W_DSS</t>
  </si>
  <si>
    <t>NS_76V_DSS</t>
  </si>
  <si>
    <t>NS_54H_DSS</t>
  </si>
  <si>
    <t>NS_78W_DSS</t>
  </si>
  <si>
    <t>NS_91W_DSS</t>
  </si>
  <si>
    <t>NS_65V_DSS</t>
  </si>
  <si>
    <t>NS_22V_DSS</t>
  </si>
  <si>
    <t>NS_15S_DSS</t>
  </si>
  <si>
    <t>NS_67N_DSS</t>
  </si>
  <si>
    <t>NS_3N_DSS</t>
  </si>
  <si>
    <t>NS_20N_DSS</t>
  </si>
  <si>
    <t>NS_37N_DSS</t>
  </si>
  <si>
    <t>NS_48H_DSS</t>
  </si>
  <si>
    <t>NS_3C_DSS</t>
  </si>
  <si>
    <t>NS_126H_DSS</t>
  </si>
  <si>
    <t>NS_20W_DSS</t>
  </si>
  <si>
    <t>NS_7N_DSS</t>
  </si>
  <si>
    <t>NS_81S_DSS</t>
  </si>
  <si>
    <t>NS_99X_DSS</t>
  </si>
  <si>
    <t>NS_80W_DSS</t>
  </si>
  <si>
    <t>NS_23H_DSS</t>
  </si>
  <si>
    <t>NS_57C_DSS</t>
  </si>
  <si>
    <t>NS_93V_DSS</t>
  </si>
  <si>
    <t>NS_1S_DSS</t>
  </si>
  <si>
    <t>NS_25W_DSS</t>
  </si>
  <si>
    <t>NS_30W_DSS</t>
  </si>
  <si>
    <t>NS_132H_DSS</t>
  </si>
  <si>
    <t>NS_20H_DSS</t>
  </si>
  <si>
    <t>NS_16N_DSS</t>
  </si>
  <si>
    <t>NS_47C_DSS</t>
  </si>
  <si>
    <t>NS_4N_DSS</t>
  </si>
  <si>
    <t>NS_6S_DSS</t>
  </si>
  <si>
    <t>NS_4S_DSS</t>
  </si>
  <si>
    <t>NS_89H_DSS</t>
  </si>
  <si>
    <t>NS_51V_DSS</t>
  </si>
  <si>
    <t>NS_1H_DSS</t>
  </si>
  <si>
    <t>NS_75W_DSS</t>
  </si>
  <si>
    <t>NS_82S_DSS</t>
  </si>
  <si>
    <t>NS_83V_DSS</t>
  </si>
  <si>
    <t>NS_40H_DSS</t>
  </si>
  <si>
    <t>NS_6W_GSS</t>
  </si>
  <si>
    <t>NS_5W_GSS</t>
  </si>
  <si>
    <t>Node Code</t>
  </si>
  <si>
    <t>Distribution</t>
  </si>
  <si>
    <t>NS_85W_ISS</t>
  </si>
  <si>
    <t>NS_75N_ISS</t>
  </si>
  <si>
    <t>NS_49N_ISS</t>
  </si>
  <si>
    <t>NS_58H_ISS</t>
  </si>
  <si>
    <t>NS_92V_ISS</t>
  </si>
  <si>
    <t>NS_74W_ISS</t>
  </si>
  <si>
    <t>NS_82W_ISS</t>
  </si>
  <si>
    <t>NS_53N_ISS</t>
  </si>
  <si>
    <t>NS_86S_ISS</t>
  </si>
  <si>
    <t>NS_55V_DSS</t>
  </si>
  <si>
    <t>NS_104S_DFS</t>
  </si>
  <si>
    <t>NS_24C_DFS</t>
  </si>
  <si>
    <t>NS_13V_DFS</t>
  </si>
  <si>
    <t>NS_1C_DFS</t>
  </si>
  <si>
    <t>NS_74N_DFS</t>
  </si>
  <si>
    <t>NS_50N_DFS</t>
  </si>
  <si>
    <t>NS_85S_DFS</t>
  </si>
  <si>
    <t xml:space="preserve"> Winter Ampacity</t>
  </si>
  <si>
    <t>Capacities on DC side of converter; Length to midpoint across Cabot Strait</t>
  </si>
  <si>
    <t>Midway across Cabot Strait</t>
  </si>
  <si>
    <t>Node Name</t>
  </si>
  <si>
    <t>Energy includes only the Base Block in the contract</t>
  </si>
  <si>
    <t>Nodes</t>
  </si>
  <si>
    <t>Characteristics of existing transmission system nodes</t>
  </si>
  <si>
    <t>Characteristics of existing distribution substations</t>
  </si>
  <si>
    <t>EXISTING STORAGE</t>
  </si>
  <si>
    <t>Storage Code</t>
  </si>
  <si>
    <t xml:space="preserve">Technology </t>
  </si>
  <si>
    <t>Storage Capacity</t>
  </si>
  <si>
    <t>Storage Energy</t>
  </si>
  <si>
    <t>Duration</t>
  </si>
  <si>
    <t>Associated Generation</t>
  </si>
  <si>
    <t>Cost</t>
  </si>
  <si>
    <t>Maintenance Days</t>
  </si>
  <si>
    <t>kV</t>
  </si>
  <si>
    <t>(Hours)</t>
  </si>
  <si>
    <t>CSS = Converter Station</t>
  </si>
  <si>
    <t>DFS = Dual Function Distribution and Generation Substation</t>
  </si>
  <si>
    <t>DSS = Distribution Substation</t>
  </si>
  <si>
    <t>GEN = Generating Unit</t>
  </si>
  <si>
    <t>GSS = Generating Substation</t>
  </si>
  <si>
    <t>ISS = Industrial Customer Substation</t>
  </si>
  <si>
    <t>SWS = Switching Station</t>
  </si>
  <si>
    <t>TSS = Terminal Station</t>
  </si>
  <si>
    <t>NS-NL Border</t>
  </si>
  <si>
    <t>IPT Woodbine</t>
  </si>
  <si>
    <t>IPT Amherst</t>
  </si>
  <si>
    <t>IPT Church St</t>
  </si>
  <si>
    <t>IPT Onslow</t>
  </si>
  <si>
    <t>CONTRACTED - NS-NL</t>
  </si>
  <si>
    <t>Operating Region</t>
  </si>
  <si>
    <t>Canada Energy Regulator</t>
  </si>
  <si>
    <t>International Power Lines Dashboard</t>
  </si>
  <si>
    <t>https://www.cer-rec.gc.ca/en/data-analysis/facilities-we-regulate/international-power-lines-dashboard/index.html</t>
  </si>
  <si>
    <t>Canada</t>
  </si>
  <si>
    <t>NS_AMH00_GEN</t>
  </si>
  <si>
    <t>NS_ACW00_GEN</t>
  </si>
  <si>
    <t>NS_ANT00_GEN</t>
  </si>
  <si>
    <t>NS_AUM00_GEN</t>
  </si>
  <si>
    <t>NS_AVD00_GEN</t>
  </si>
  <si>
    <t>NS_BDK00_GEN</t>
  </si>
  <si>
    <t>NS_BRC00_GEN</t>
  </si>
  <si>
    <t>NS_BTS00_GEN</t>
  </si>
  <si>
    <t>NS_BLP00_GEN</t>
  </si>
  <si>
    <t>NS_BTN00_GEN</t>
  </si>
  <si>
    <t>NS_BEC00_GEN</t>
  </si>
  <si>
    <t>NS_CHP00_GEN</t>
  </si>
  <si>
    <t>NS_CRG00_GEN</t>
  </si>
  <si>
    <t>NS_DMN00_GEN</t>
  </si>
  <si>
    <t>NS_DBK00_GEN</t>
  </si>
  <si>
    <t>NS_DGN00_GEN</t>
  </si>
  <si>
    <t>NS_ELL00_GEN</t>
  </si>
  <si>
    <t>NS_FMT00_GEN</t>
  </si>
  <si>
    <t>NS_FTZ00_GEN</t>
  </si>
  <si>
    <t>NS_GBK00_GEN</t>
  </si>
  <si>
    <t>NS_GMN00_GEN</t>
  </si>
  <si>
    <t>NS_GDU00_GEN</t>
  </si>
  <si>
    <t>NS_GVF00_GEN</t>
  </si>
  <si>
    <t>NS_GRF00_GEN</t>
  </si>
  <si>
    <t>NS_HDL00_GEN</t>
  </si>
  <si>
    <t>NS_HGM00_GEN</t>
  </si>
  <si>
    <t>NS_HLF00_GEN</t>
  </si>
  <si>
    <t>NS_HLB00_GEN</t>
  </si>
  <si>
    <t>NS_IRM00_GEN</t>
  </si>
  <si>
    <t>NS_ISM00_GEN</t>
  </si>
  <si>
    <t>NS_KMW00_GEN</t>
  </si>
  <si>
    <t>NS_KMP00_GEN</t>
  </si>
  <si>
    <t>NS_KHB00_GEN</t>
  </si>
  <si>
    <t>NS_LQL00_GEN</t>
  </si>
  <si>
    <t>NS_LMK00_GEN</t>
  </si>
  <si>
    <t>NS_LNW00_GEN</t>
  </si>
  <si>
    <t>NS_LTR00_GEN</t>
  </si>
  <si>
    <t>NS_LSX00_GEN</t>
  </si>
  <si>
    <t>NS_MTR00_GEN</t>
  </si>
  <si>
    <t>NS_MVL00_GEN</t>
  </si>
  <si>
    <t>NS_MLG00_GEN</t>
  </si>
  <si>
    <t>NS_NGL00_GEN</t>
  </si>
  <si>
    <t>NS_NTX00_GEN</t>
  </si>
  <si>
    <t>NS_NMR00_GEN</t>
  </si>
  <si>
    <t>NS_NBK00_GEN</t>
  </si>
  <si>
    <t>NS_NUT00_GEN</t>
  </si>
  <si>
    <t>NS_PRD00_GEN</t>
  </si>
  <si>
    <t>NS_PRM00_GEN</t>
  </si>
  <si>
    <t>NS_PCT00_GEN</t>
  </si>
  <si>
    <t>NS_PAC00_GEN</t>
  </si>
  <si>
    <t>NS_PAW00_GEN</t>
  </si>
  <si>
    <t>NS_PTC00_GEN</t>
  </si>
  <si>
    <t>NS_PTW00_GEN</t>
  </si>
  <si>
    <t>NS_PHB00_GEN</t>
  </si>
  <si>
    <t>NS_PLK00_GEN</t>
  </si>
  <si>
    <t>NS_PUP00_GEN</t>
  </si>
  <si>
    <t>NS_SBL00_GEN</t>
  </si>
  <si>
    <t>NS_SHG00_GEN</t>
  </si>
  <si>
    <t>NS_SCN00_GEN</t>
  </si>
  <si>
    <t>NS_SCM00_GEN</t>
  </si>
  <si>
    <t>NS_SPD00_GEN</t>
  </si>
  <si>
    <t>NS_SPH00_GEN</t>
  </si>
  <si>
    <t>NS_STR00_GEN</t>
  </si>
  <si>
    <t>NS_TYL00_GEN</t>
  </si>
  <si>
    <t>NS_TRB00_GEN</t>
  </si>
  <si>
    <t>NS_TRH00_GEN</t>
  </si>
  <si>
    <t>NS_TRM00_GEN</t>
  </si>
  <si>
    <t>NS_TSK00_GEN</t>
  </si>
  <si>
    <t>NS_TSO00_GEN</t>
  </si>
  <si>
    <t>NS_USX00_GEN</t>
  </si>
  <si>
    <t>NS_WTL00_GEN</t>
  </si>
  <si>
    <t>NS_WTS00_GEN</t>
  </si>
  <si>
    <t>NS_WDP00_GEN</t>
  </si>
  <si>
    <t>NS_WNT00_GEN</t>
  </si>
  <si>
    <t>NL_NSNL100_GEN</t>
  </si>
  <si>
    <t>Black River_01 (Methals)</t>
  </si>
  <si>
    <t>gasSC</t>
  </si>
  <si>
    <t>HYDROELECTRIC PUIMPED STORAGE</t>
  </si>
  <si>
    <t>Existing Design</t>
  </si>
  <si>
    <t>Reservoir Design</t>
  </si>
  <si>
    <t>Costs</t>
  </si>
  <si>
    <t>Pumped Storage Project</t>
  </si>
  <si>
    <t>Estimated Round Trip Efficiency</t>
  </si>
  <si>
    <t>Annual Average Energy - Plant</t>
  </si>
  <si>
    <t>Design Flow (Pumping)</t>
  </si>
  <si>
    <t>Efficient Pumping Capacity Duration</t>
  </si>
  <si>
    <t>Annualized Project Cost per kW</t>
  </si>
  <si>
    <t>Maximum Live Storage</t>
  </si>
  <si>
    <t>Avon</t>
  </si>
  <si>
    <t>Reservoir or System Name</t>
  </si>
  <si>
    <t>(GWh)</t>
  </si>
  <si>
    <t>Black</t>
  </si>
  <si>
    <t>Mersey</t>
  </si>
  <si>
    <t>Sissiboo</t>
  </si>
  <si>
    <t>Bear</t>
  </si>
  <si>
    <t>St. Margaret's Bay</t>
  </si>
  <si>
    <t>Wreck Cove</t>
  </si>
  <si>
    <t>Maritime Link Project. Responses to Consumer Advocate Information Requests</t>
  </si>
  <si>
    <t>biomass</t>
  </si>
  <si>
    <t>gasCC</t>
  </si>
  <si>
    <t>2020-2050</t>
  </si>
  <si>
    <t>2020-2050 Rate</t>
  </si>
  <si>
    <t>Assume extended to 2050</t>
  </si>
  <si>
    <t>Mid-load forecast for use in COPPER</t>
  </si>
  <si>
    <t>BAU. Base DSM</t>
  </si>
  <si>
    <t>BAU Low DSM</t>
  </si>
  <si>
    <t>BAU - No New DSM</t>
  </si>
  <si>
    <t>Mid E. Base DSM</t>
  </si>
  <si>
    <t>Mid E Low DSM</t>
  </si>
  <si>
    <t>High E. - Low DSM</t>
  </si>
  <si>
    <t>Mid E. High DER. Mid DSM</t>
  </si>
  <si>
    <t>DSM</t>
  </si>
  <si>
    <t>High E - Max Ach. DSM</t>
  </si>
  <si>
    <t>DER</t>
  </si>
  <si>
    <t>Low</t>
  </si>
  <si>
    <t>Mid</t>
  </si>
  <si>
    <t>Electrification</t>
  </si>
  <si>
    <t>Maximum</t>
  </si>
  <si>
    <t>High</t>
  </si>
  <si>
    <t>Base</t>
  </si>
  <si>
    <t>None</t>
  </si>
  <si>
    <t>BAU</t>
  </si>
  <si>
    <t>Mid E. - Max Ach. DSM</t>
  </si>
  <si>
    <t>High E. Mid DSM</t>
  </si>
  <si>
    <t>High E./High DER Base DSM</t>
  </si>
  <si>
    <t>BAU+High DER+Max Ach. DSM</t>
  </si>
  <si>
    <t>Mid-load Forecast Energy Demand (After DSM)</t>
  </si>
  <si>
    <t>2020-2030</t>
  </si>
  <si>
    <t>2020-2030 Rate</t>
  </si>
  <si>
    <t>Low-load Forecast Energy Demand (After DSM)</t>
  </si>
  <si>
    <t>High-load Forecast Energy Demand (After DSM)</t>
  </si>
  <si>
    <t>Low-load forecast for use in COPPER</t>
  </si>
  <si>
    <t>High-load forecast for use in COPPER</t>
  </si>
  <si>
    <t>Mid-load Forecast Peak Demand (After DSM)</t>
  </si>
  <si>
    <t>FORECAST ANNUAL PEAK DEMAND</t>
  </si>
  <si>
    <t>Low-load Forecast Peak Demand (After DSM)</t>
  </si>
  <si>
    <t>High-load Forecast Peak Demand (After DSM)</t>
  </si>
  <si>
    <t>2020 Integrated Resource Plan (IRP): Final Assumptions Set</t>
  </si>
  <si>
    <t>https://irp.nspower.ca/files/key-documents/NS-Power-IRP-Appendices-A-N.pdf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</si>
</sst>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
    <numFmt numFmtId="166" formatCode="#,##0.000000"/>
    <numFmt numFmtId="167" formatCode="#,##0.0"/>
  </numFmts>
  <fonts count="36">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sz val="12"/>
      <name val="Calibri"/>
      <family val="2"/>
    </font>
    <font>
      <sz val="12"/>
      <color rgb="FF000000"/>
      <name val="Calibri"/>
      <family val="2"/>
    </font>
    <font>
      <sz val="14"/>
      <color theme="1"/>
      <name val="Calibri"/>
      <family val="2"/>
      <scheme val="minor"/>
    </font>
    <font>
      <b/>
      <sz val="10"/>
      <color theme="1"/>
      <name val="Calibri"/>
      <family val="2"/>
      <scheme val="minor"/>
    </font>
    <font>
      <sz val="12"/>
      <color theme="1"/>
      <name val="Calibri"/>
      <family val="2"/>
    </font>
    <font>
      <sz val="11"/>
      <name val="Arial"/>
      <family val="2"/>
    </font>
    <font>
      <sz val="14"/>
      <name val="Calibri"/>
      <family val="2"/>
    </font>
    <font>
      <b/>
      <sz val="14"/>
      <color rgb="FFFF0000"/>
      <name val="Calibri"/>
      <family val="2"/>
      <scheme val="minor"/>
    </font>
    <font>
      <sz val="14"/>
      <color theme="1"/>
      <name val="Helvetic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rgb="FFFA7D00"/>
      <name val="Calibri"/>
      <family val="2"/>
      <scheme val="minor"/>
    </font>
    <font>
      <i/>
      <sz val="12"/>
      <color rgb="FF7F7F7F"/>
      <name val="Calibri"/>
      <family val="2"/>
      <scheme val="minor"/>
    </font>
    <font>
      <sz val="12"/>
      <color theme="0"/>
      <name val="Calibri"/>
      <family val="2"/>
      <scheme val="minor"/>
    </font>
    <font>
      <b/>
      <sz val="14"/>
      <color rgb="FF000000"/>
      <name val="Calibri"/>
      <family val="2"/>
      <scheme val="minor"/>
    </font>
    <font>
      <sz val="14"/>
      <name val="Calibri"/>
      <family val="2"/>
      <scheme val="minor"/>
    </font>
    <font>
      <sz val="14"/>
      <color theme="1"/>
      <name val="Calibri"/>
      <family val="2"/>
    </font>
    <font>
      <i/>
      <sz val="14"/>
      <name val="Calibri"/>
      <family val="2"/>
    </font>
    <font>
      <sz val="14"/>
      <color theme="1"/>
      <name val="Calibri (Body)"/>
    </font>
    <font>
      <sz val="8"/>
      <name val="Calibri"/>
      <family val="2"/>
      <scheme val="minor"/>
    </font>
    <font>
      <b/>
      <sz val="12"/>
      <name val="Calibri"/>
      <family val="2"/>
      <scheme val="minor"/>
    </font>
    <font>
      <sz val="12"/>
      <color rgb="FF000000"/>
      <name val="Times New Roman"/>
      <family val="1"/>
    </font>
  </fonts>
  <fills count="7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gray125">
        <fgColor theme="0" tint="-0.14996795556505021"/>
        <bgColor indexed="65"/>
      </patternFill>
    </fill>
    <fill>
      <patternFill patternType="solid">
        <fgColor theme="6" tint="0.39997558519241921"/>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rgb="FF8497B0"/>
        <bgColor rgb="FF000000"/>
      </patternFill>
    </fill>
    <fill>
      <patternFill patternType="solid">
        <fgColor rgb="FF9BC2E6"/>
        <bgColor rgb="FF000000"/>
      </patternFill>
    </fill>
    <fill>
      <patternFill patternType="solid">
        <fgColor theme="8" tint="-0.249977111117893"/>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2" tint="-0.249977111117893"/>
        <bgColor indexed="64"/>
      </patternFill>
    </fill>
    <fill>
      <patternFill patternType="solid">
        <fgColor theme="8"/>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73">
    <xf numFmtId="3" fontId="0" fillId="0" borderId="0">
      <alignment horizontal="right" vertical="center"/>
    </xf>
    <xf numFmtId="0" fontId="8" fillId="0" borderId="0"/>
    <xf numFmtId="0" fontId="5" fillId="0" borderId="0" applyNumberFormat="0" applyFill="0" applyBorder="0" applyAlignment="0" applyProtection="0"/>
    <xf numFmtId="1" fontId="28" fillId="0" borderId="9">
      <alignment horizontal="center" vertical="center" wrapText="1"/>
    </xf>
    <xf numFmtId="1" fontId="13" fillId="11" borderId="9">
      <alignment horizontal="center" vertical="center"/>
    </xf>
    <xf numFmtId="0" fontId="13" fillId="0" borderId="0" applyNumberFormat="0" applyFill="0" applyBorder="0" applyAlignment="0" applyProtection="0"/>
    <xf numFmtId="43" fontId="15" fillId="0" borderId="0" applyFont="0" applyFill="0" applyBorder="0" applyAlignment="0" applyProtection="0"/>
    <xf numFmtId="41" fontId="15" fillId="0" borderId="0" applyFont="0" applyFill="0" applyBorder="0" applyAlignment="0" applyProtection="0"/>
    <xf numFmtId="44" fontId="15" fillId="0" borderId="0" applyFont="0" applyFill="0" applyBorder="0" applyAlignment="0" applyProtection="0"/>
    <xf numFmtId="42" fontId="15" fillId="0" borderId="0" applyFont="0" applyFill="0" applyBorder="0" applyAlignment="0" applyProtection="0"/>
    <xf numFmtId="10" fontId="15"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2" fillId="16" borderId="0" applyNumberFormat="0" applyBorder="0" applyAlignment="0" applyProtection="0"/>
    <xf numFmtId="0" fontId="23" fillId="17" borderId="4" applyNumberFormat="0" applyAlignment="0" applyProtection="0"/>
    <xf numFmtId="0" fontId="24" fillId="18" borderId="5" applyNumberFormat="0" applyAlignment="0" applyProtection="0"/>
    <xf numFmtId="0" fontId="25" fillId="0" borderId="6" applyNumberFormat="0" applyFill="0" applyAlignment="0" applyProtection="0"/>
    <xf numFmtId="0" fontId="4" fillId="44" borderId="0" applyNumberFormat="0" applyAlignment="0" applyProtection="0"/>
    <xf numFmtId="0" fontId="15" fillId="19" borderId="7" applyNumberFormat="0" applyFont="0" applyAlignment="0" applyProtection="0"/>
    <xf numFmtId="0" fontId="26" fillId="0" borderId="0" applyNumberFormat="0" applyFill="0" applyBorder="0" applyAlignment="0" applyProtection="0"/>
    <xf numFmtId="0" fontId="2" fillId="0" borderId="8" applyNumberFormat="0" applyFill="0" applyAlignment="0" applyProtection="0"/>
    <xf numFmtId="0" fontId="2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7"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7"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10" fontId="29" fillId="0" borderId="9">
      <alignment horizontal="right" vertical="center"/>
    </xf>
    <xf numFmtId="0" fontId="12" fillId="0" borderId="9">
      <alignment horizontal="left" vertical="top" wrapText="1"/>
    </xf>
    <xf numFmtId="0" fontId="12" fillId="0" borderId="9">
      <alignment horizontal="center" vertical="top" wrapText="1"/>
    </xf>
    <xf numFmtId="3" fontId="3" fillId="0" borderId="0">
      <alignment horizontal="left" vertical="center"/>
    </xf>
    <xf numFmtId="0" fontId="5" fillId="0" borderId="0" applyNumberFormat="0" applyFill="0" applyBorder="0" applyAlignment="0" applyProtection="0"/>
    <xf numFmtId="1" fontId="8" fillId="0" borderId="9">
      <alignment horizontal="right" vertical="center"/>
    </xf>
    <xf numFmtId="0" fontId="4" fillId="0" borderId="0">
      <alignment vertical="center"/>
    </xf>
    <xf numFmtId="0" fontId="12" fillId="0" borderId="9">
      <alignment horizontal="right" vertical="center" wrapText="1"/>
    </xf>
    <xf numFmtId="165" fontId="8" fillId="0" borderId="9">
      <alignment horizontal="right" vertical="center"/>
    </xf>
    <xf numFmtId="4" fontId="8" fillId="0" borderId="9">
      <alignment horizontal="right" vertical="center"/>
    </xf>
    <xf numFmtId="166" fontId="8" fillId="0" borderId="9">
      <alignment horizontal="right" vertical="center"/>
    </xf>
    <xf numFmtId="0" fontId="4" fillId="0" borderId="0">
      <alignment vertical="center"/>
    </xf>
    <xf numFmtId="2" fontId="13" fillId="11" borderId="9">
      <alignment vertical="center"/>
    </xf>
    <xf numFmtId="10" fontId="8" fillId="0" borderId="9"/>
    <xf numFmtId="0" fontId="15" fillId="0" borderId="0"/>
    <xf numFmtId="0" fontId="31" fillId="0" borderId="9">
      <alignment horizontal="left" vertical="top" wrapText="1"/>
    </xf>
    <xf numFmtId="0" fontId="4" fillId="0" borderId="0">
      <alignment vertical="center"/>
    </xf>
    <xf numFmtId="3" fontId="8" fillId="0" borderId="9">
      <alignment horizontal="right" vertical="center"/>
    </xf>
    <xf numFmtId="1" fontId="13" fillId="11" borderId="9">
      <alignment vertical="center"/>
    </xf>
    <xf numFmtId="167" fontId="8" fillId="0" borderId="9">
      <alignment horizontal="right" vertical="center"/>
    </xf>
    <xf numFmtId="3" fontId="3" fillId="0" borderId="9">
      <alignment horizontal="left" vertical="center"/>
    </xf>
    <xf numFmtId="0" fontId="12" fillId="0" borderId="9">
      <alignment horizontal="center" vertical="center" wrapText="1"/>
    </xf>
    <xf numFmtId="10" fontId="8" fillId="0" borderId="9" applyFill="0" applyAlignment="0" applyProtection="0"/>
  </cellStyleXfs>
  <cellXfs count="283">
    <xf numFmtId="3" fontId="0" fillId="0" borderId="0" xfId="0">
      <alignment horizontal="right" vertical="center"/>
    </xf>
    <xf numFmtId="0" fontId="12" fillId="70" borderId="9" xfId="51" applyFill="1">
      <alignment horizontal="left" vertical="top" wrapText="1"/>
    </xf>
    <xf numFmtId="0" fontId="2" fillId="0" borderId="0" xfId="1" applyFont="1" applyAlignment="1">
      <alignment horizontal="center" vertical="center" wrapText="1"/>
    </xf>
    <xf numFmtId="0" fontId="8" fillId="0" borderId="0" xfId="1"/>
    <xf numFmtId="0" fontId="2" fillId="0" borderId="0" xfId="1" applyFont="1" applyAlignment="1">
      <alignment horizontal="center"/>
    </xf>
    <xf numFmtId="1" fontId="8" fillId="0" borderId="0" xfId="1" applyNumberFormat="1"/>
    <xf numFmtId="0" fontId="8" fillId="0" borderId="0" xfId="1" applyAlignment="1">
      <alignment horizontal="center"/>
    </xf>
    <xf numFmtId="1" fontId="6" fillId="0" borderId="0" xfId="3" applyFont="1" applyBorder="1" applyAlignment="1">
      <alignment horizontal="left" vertical="top" wrapText="1"/>
    </xf>
    <xf numFmtId="0" fontId="2" fillId="0" borderId="0" xfId="1" applyFont="1" applyAlignment="1">
      <alignment horizontal="center" wrapText="1"/>
    </xf>
    <xf numFmtId="3" fontId="0" fillId="0" borderId="0" xfId="0" applyAlignment="1"/>
    <xf numFmtId="1" fontId="12" fillId="0" borderId="0" xfId="3" applyFont="1" applyBorder="1" applyAlignment="1">
      <alignment horizontal="left" vertical="top" wrapText="1"/>
    </xf>
    <xf numFmtId="3" fontId="8" fillId="0" borderId="0" xfId="0" applyFont="1" applyAlignment="1"/>
    <xf numFmtId="3" fontId="0" fillId="0" borderId="0" xfId="0" applyFill="1">
      <alignment horizontal="right" vertical="center"/>
    </xf>
    <xf numFmtId="0" fontId="1" fillId="0" borderId="0" xfId="1" applyFont="1"/>
    <xf numFmtId="1" fontId="28" fillId="0" borderId="9" xfId="3">
      <alignment horizontal="center" vertical="center" wrapText="1"/>
    </xf>
    <xf numFmtId="0" fontId="12" fillId="0" borderId="9" xfId="51">
      <alignment horizontal="left" vertical="top" wrapText="1"/>
    </xf>
    <xf numFmtId="0" fontId="12" fillId="8" borderId="9" xfId="52" applyFill="1">
      <alignment horizontal="center" vertical="top" wrapText="1"/>
    </xf>
    <xf numFmtId="3" fontId="3" fillId="0" borderId="0" xfId="53">
      <alignment horizontal="left" vertical="center"/>
    </xf>
    <xf numFmtId="1" fontId="28" fillId="4" borderId="9" xfId="3" applyFill="1">
      <alignment horizontal="center" vertical="center" wrapText="1"/>
    </xf>
    <xf numFmtId="1" fontId="28" fillId="2" borderId="9" xfId="3" applyFill="1">
      <alignment horizontal="center" vertical="center" wrapText="1"/>
    </xf>
    <xf numFmtId="0" fontId="3" fillId="0" borderId="0" xfId="1" applyFont="1" applyAlignment="1">
      <alignment horizontal="left" wrapText="1"/>
    </xf>
    <xf numFmtId="0" fontId="1" fillId="0" borderId="0" xfId="1" applyFont="1" applyAlignment="1">
      <alignment horizontal="center"/>
    </xf>
    <xf numFmtId="0" fontId="4" fillId="0" borderId="0" xfId="1" applyFont="1"/>
    <xf numFmtId="0" fontId="1" fillId="0" borderId="0" xfId="1" applyFont="1" applyAlignment="1">
      <alignment horizontal="right" vertical="center"/>
    </xf>
    <xf numFmtId="0" fontId="1" fillId="0" borderId="0" xfId="1" applyFont="1" applyAlignment="1">
      <alignment horizontal="center" vertical="center"/>
    </xf>
    <xf numFmtId="3" fontId="2" fillId="0" borderId="0" xfId="0" applyFont="1" applyAlignment="1">
      <alignment horizontal="center"/>
    </xf>
    <xf numFmtId="3" fontId="6" fillId="0" borderId="0" xfId="0" applyFont="1" applyAlignment="1">
      <alignment horizontal="left" vertical="top" wrapText="1"/>
    </xf>
    <xf numFmtId="3" fontId="0" fillId="0" borderId="0" xfId="0">
      <alignment horizontal="right" vertical="center"/>
    </xf>
    <xf numFmtId="1" fontId="7" fillId="0" borderId="0" xfId="0" applyNumberFormat="1" applyFont="1" applyAlignment="1">
      <alignment horizontal="right" vertical="top" shrinkToFit="1"/>
    </xf>
    <xf numFmtId="0" fontId="9" fillId="0" borderId="0" xfId="1" applyFont="1" applyAlignment="1">
      <alignment horizontal="center" vertical="center"/>
    </xf>
    <xf numFmtId="3" fontId="8" fillId="0" borderId="0" xfId="0" applyFont="1">
      <alignment horizontal="right" vertical="center"/>
    </xf>
    <xf numFmtId="0" fontId="8" fillId="0" borderId="0" xfId="1" applyAlignment="1">
      <alignment horizontal="center" vertical="center"/>
    </xf>
    <xf numFmtId="3" fontId="8" fillId="0" borderId="0" xfId="0" applyFont="1" applyAlignment="1">
      <alignment horizontal="center"/>
    </xf>
    <xf numFmtId="3" fontId="6" fillId="0" borderId="0" xfId="0" applyFont="1" applyAlignment="1">
      <alignment horizontal="center" vertical="top" wrapText="1"/>
    </xf>
    <xf numFmtId="2" fontId="7" fillId="0" borderId="0" xfId="0" applyNumberFormat="1" applyFont="1" applyAlignment="1">
      <alignment horizontal="right" vertical="top" shrinkToFit="1"/>
    </xf>
    <xf numFmtId="164" fontId="7" fillId="0" borderId="0" xfId="0" applyNumberFormat="1" applyFont="1" applyAlignment="1">
      <alignment horizontal="right" vertical="top" shrinkToFit="1"/>
    </xf>
    <xf numFmtId="0" fontId="12" fillId="0" borderId="9" xfId="52">
      <alignment horizontal="center" vertical="top" wrapText="1"/>
    </xf>
    <xf numFmtId="3" fontId="4" fillId="0" borderId="0" xfId="0" applyFont="1">
      <alignment horizontal="right" vertical="center"/>
    </xf>
    <xf numFmtId="3" fontId="0" fillId="0" borderId="0" xfId="0" applyAlignment="1">
      <alignment horizontal="center"/>
    </xf>
    <xf numFmtId="3" fontId="8" fillId="0" borderId="0" xfId="0" applyFont="1">
      <alignment horizontal="right" vertical="center"/>
    </xf>
    <xf numFmtId="3" fontId="8" fillId="3" borderId="0" xfId="0" applyFont="1" applyFill="1">
      <alignment horizontal="right" vertical="center"/>
    </xf>
    <xf numFmtId="3" fontId="0" fillId="0" borderId="0" xfId="0">
      <alignment horizontal="right" vertical="center"/>
    </xf>
    <xf numFmtId="3" fontId="10" fillId="0" borderId="0" xfId="0" applyFont="1">
      <alignment horizontal="right" vertical="center"/>
    </xf>
    <xf numFmtId="3" fontId="10" fillId="0" borderId="0" xfId="0" applyFont="1" applyAlignment="1">
      <alignment horizontal="center"/>
    </xf>
    <xf numFmtId="4" fontId="10" fillId="0" borderId="0" xfId="0" applyNumberFormat="1" applyFont="1">
      <alignment horizontal="right" vertical="center"/>
    </xf>
    <xf numFmtId="3" fontId="10" fillId="0" borderId="0" xfId="0" applyFont="1">
      <alignment horizontal="right" vertical="center"/>
    </xf>
    <xf numFmtId="3" fontId="10" fillId="0" borderId="0" xfId="0" applyFont="1">
      <alignment horizontal="right" vertical="center"/>
    </xf>
    <xf numFmtId="4" fontId="10" fillId="0" borderId="0" xfId="0" applyNumberFormat="1" applyFont="1">
      <alignment horizontal="right" vertical="center"/>
    </xf>
    <xf numFmtId="0" fontId="10" fillId="0" borderId="0" xfId="1" applyFont="1"/>
    <xf numFmtId="10" fontId="0" fillId="0" borderId="0" xfId="0" applyNumberFormat="1">
      <alignment horizontal="right" vertical="center"/>
    </xf>
    <xf numFmtId="164" fontId="14" fillId="0" borderId="0" xfId="0" applyNumberFormat="1" applyFont="1">
      <alignment horizontal="right" vertical="center"/>
    </xf>
    <xf numFmtId="3" fontId="0" fillId="0" borderId="0" xfId="0" applyAlignment="1">
      <alignment horizontal="right"/>
    </xf>
    <xf numFmtId="1" fontId="8" fillId="0" borderId="0" xfId="0" applyNumberFormat="1" applyFont="1">
      <alignment horizontal="right" vertical="center"/>
    </xf>
    <xf numFmtId="3" fontId="3" fillId="0" borderId="0" xfId="0" applyFont="1" applyAlignment="1">
      <alignment horizontal="center"/>
    </xf>
    <xf numFmtId="3" fontId="8" fillId="2" borderId="0" xfId="0" applyFont="1" applyFill="1" applyAlignment="1"/>
    <xf numFmtId="3" fontId="8" fillId="4" borderId="0" xfId="0" applyFont="1" applyFill="1" applyAlignment="1"/>
    <xf numFmtId="3" fontId="8" fillId="3" borderId="0" xfId="0" applyFont="1" applyFill="1" applyAlignment="1"/>
    <xf numFmtId="1" fontId="8" fillId="0" borderId="9" xfId="55">
      <alignment horizontal="right" vertical="center"/>
    </xf>
    <xf numFmtId="0" fontId="4" fillId="0" borderId="0" xfId="56">
      <alignment vertical="center"/>
    </xf>
    <xf numFmtId="1" fontId="8" fillId="0" borderId="9" xfId="55" applyFill="1">
      <alignment horizontal="right" vertical="center"/>
    </xf>
    <xf numFmtId="1" fontId="28" fillId="0" borderId="9" xfId="3" quotePrefix="1">
      <alignment horizontal="center" vertical="center" wrapText="1"/>
    </xf>
    <xf numFmtId="0" fontId="12" fillId="9" borderId="9" xfId="51" applyFill="1">
      <alignment horizontal="left" vertical="top" wrapText="1"/>
    </xf>
    <xf numFmtId="0" fontId="12" fillId="0" borderId="9" xfId="57">
      <alignment horizontal="right" vertical="center" wrapText="1"/>
    </xf>
    <xf numFmtId="0" fontId="12" fillId="0" borderId="10" xfId="57" applyBorder="1">
      <alignment horizontal="right" vertical="center" wrapText="1"/>
    </xf>
    <xf numFmtId="10" fontId="29" fillId="0" borderId="9" xfId="50">
      <alignment horizontal="right" vertical="center"/>
    </xf>
    <xf numFmtId="1" fontId="28" fillId="0" borderId="9" xfId="3" applyFill="1">
      <alignment horizontal="center" vertical="center" wrapText="1"/>
    </xf>
    <xf numFmtId="0" fontId="12" fillId="6" borderId="9" xfId="51" applyFill="1">
      <alignment horizontal="left" vertical="top" wrapText="1"/>
    </xf>
    <xf numFmtId="0" fontId="12" fillId="0" borderId="9" xfId="51" applyFill="1">
      <alignment horizontal="left" vertical="top" wrapText="1"/>
    </xf>
    <xf numFmtId="0" fontId="12" fillId="0" borderId="9" xfId="52" applyFill="1">
      <alignment horizontal="center" vertical="top" wrapText="1"/>
    </xf>
    <xf numFmtId="0" fontId="12" fillId="6" borderId="9" xfId="52" applyFill="1">
      <alignment horizontal="center" vertical="top" wrapText="1"/>
    </xf>
    <xf numFmtId="3" fontId="1" fillId="0" borderId="0" xfId="1" applyNumberFormat="1" applyFont="1" applyAlignment="1">
      <alignment horizontal="right" vertical="center"/>
    </xf>
    <xf numFmtId="0" fontId="12" fillId="8" borderId="9" xfId="51" applyFill="1">
      <alignment horizontal="left" vertical="top" wrapText="1"/>
    </xf>
    <xf numFmtId="0" fontId="12" fillId="10" borderId="9" xfId="51" applyFill="1">
      <alignment horizontal="left" vertical="top" wrapText="1"/>
    </xf>
    <xf numFmtId="0" fontId="12" fillId="12" borderId="9" xfId="51" applyFill="1">
      <alignment horizontal="left" vertical="top" wrapText="1"/>
    </xf>
    <xf numFmtId="0" fontId="12" fillId="12" borderId="9" xfId="52" applyFill="1">
      <alignment horizontal="center" vertical="top" wrapText="1"/>
    </xf>
    <xf numFmtId="0" fontId="12" fillId="5" borderId="9" xfId="52" applyFill="1">
      <alignment horizontal="center" vertical="top" wrapText="1"/>
    </xf>
    <xf numFmtId="1" fontId="8" fillId="5" borderId="9" xfId="55" applyFill="1">
      <alignment horizontal="right" vertical="center"/>
    </xf>
    <xf numFmtId="0" fontId="12" fillId="5" borderId="9" xfId="51" applyFill="1">
      <alignment horizontal="left" vertical="top" wrapText="1"/>
    </xf>
    <xf numFmtId="0" fontId="12" fillId="7" borderId="9" xfId="52" applyFill="1">
      <alignment horizontal="center" vertical="top" wrapText="1"/>
    </xf>
    <xf numFmtId="10" fontId="29" fillId="45" borderId="9" xfId="50" applyFill="1" applyAlignment="1">
      <alignment horizontal="center" vertical="center"/>
    </xf>
    <xf numFmtId="0" fontId="8" fillId="0" borderId="0" xfId="1" applyFill="1"/>
    <xf numFmtId="0" fontId="12" fillId="47" borderId="9" xfId="52" applyFill="1">
      <alignment horizontal="center" vertical="top" wrapText="1"/>
    </xf>
    <xf numFmtId="0" fontId="29" fillId="48" borderId="9" xfId="0" applyNumberFormat="1" applyFont="1" applyFill="1" applyBorder="1" applyAlignment="1">
      <alignment horizontal="left" vertical="center" wrapText="1"/>
    </xf>
    <xf numFmtId="0" fontId="12" fillId="47" borderId="9" xfId="51" applyFill="1">
      <alignment horizontal="left" vertical="top" wrapText="1"/>
    </xf>
    <xf numFmtId="0" fontId="12" fillId="50" borderId="9" xfId="52" applyFill="1">
      <alignment horizontal="center" vertical="top" wrapText="1"/>
    </xf>
    <xf numFmtId="0" fontId="29" fillId="49" borderId="9" xfId="0" applyNumberFormat="1" applyFont="1" applyFill="1" applyBorder="1" applyAlignment="1">
      <alignment horizontal="left" vertical="center" wrapText="1"/>
    </xf>
    <xf numFmtId="0" fontId="1" fillId="0" borderId="9" xfId="1" applyFont="1" applyBorder="1" applyAlignment="1">
      <alignment horizontal="right" vertical="center"/>
    </xf>
    <xf numFmtId="0" fontId="1" fillId="0" borderId="9" xfId="1" applyFont="1" applyBorder="1"/>
    <xf numFmtId="0" fontId="12" fillId="10" borderId="9" xfId="51" applyFill="1" applyBorder="1">
      <alignment horizontal="left" vertical="top" wrapText="1"/>
    </xf>
    <xf numFmtId="0" fontId="2" fillId="0" borderId="9" xfId="1" applyFont="1" applyBorder="1" applyAlignment="1">
      <alignment horizontal="center" vertical="center"/>
    </xf>
    <xf numFmtId="3" fontId="1" fillId="0" borderId="9" xfId="0" applyFont="1" applyBorder="1">
      <alignment horizontal="right" vertical="center"/>
    </xf>
    <xf numFmtId="3" fontId="1" fillId="0" borderId="9" xfId="0" applyFont="1" applyBorder="1" applyAlignment="1">
      <alignment horizontal="center"/>
    </xf>
    <xf numFmtId="3" fontId="0" fillId="0" borderId="0" xfId="0" applyAlignment="1">
      <alignment horizontal="right" vertical="center" wrapText="1"/>
    </xf>
    <xf numFmtId="0" fontId="12" fillId="51" borderId="9" xfId="51" applyFill="1">
      <alignment horizontal="left" vertical="top" wrapText="1"/>
    </xf>
    <xf numFmtId="0" fontId="12" fillId="51" borderId="9" xfId="52" applyFill="1">
      <alignment horizontal="center" vertical="top" wrapText="1"/>
    </xf>
    <xf numFmtId="0" fontId="2" fillId="0" borderId="0" xfId="1" applyFont="1" applyFill="1" applyAlignment="1">
      <alignment horizontal="center" vertical="center" wrapText="1"/>
    </xf>
    <xf numFmtId="0" fontId="9" fillId="0" borderId="0" xfId="1" applyFont="1" applyFill="1" applyAlignment="1">
      <alignment horizontal="center" vertical="center"/>
    </xf>
    <xf numFmtId="3" fontId="10" fillId="0" borderId="0" xfId="0" applyFont="1" applyFill="1">
      <alignment horizontal="right" vertical="center"/>
    </xf>
    <xf numFmtId="1" fontId="8" fillId="46" borderId="9" xfId="55" applyFill="1">
      <alignment horizontal="right" vertical="center"/>
    </xf>
    <xf numFmtId="3" fontId="11" fillId="0" borderId="0" xfId="0" applyFont="1">
      <alignment horizontal="right" vertical="center"/>
    </xf>
    <xf numFmtId="1" fontId="8" fillId="8" borderId="9" xfId="55" applyFill="1">
      <alignment horizontal="right" vertical="center"/>
    </xf>
    <xf numFmtId="4" fontId="8" fillId="12" borderId="9" xfId="59" applyFill="1">
      <alignment horizontal="right" vertical="center"/>
    </xf>
    <xf numFmtId="0" fontId="12" fillId="53" borderId="9" xfId="52" applyFill="1">
      <alignment horizontal="center" vertical="top" wrapText="1"/>
    </xf>
    <xf numFmtId="4" fontId="8" fillId="53" borderId="9" xfId="59" applyFill="1">
      <alignment horizontal="right" vertical="center"/>
    </xf>
    <xf numFmtId="4" fontId="8" fillId="53" borderId="0" xfId="59" applyFill="1" applyBorder="1">
      <alignment horizontal="right" vertical="center"/>
    </xf>
    <xf numFmtId="1" fontId="28" fillId="3" borderId="9" xfId="3" applyFill="1">
      <alignment horizontal="center" vertical="center" wrapText="1"/>
    </xf>
    <xf numFmtId="4" fontId="8" fillId="0" borderId="9" xfId="59">
      <alignment horizontal="right" vertical="center"/>
    </xf>
    <xf numFmtId="0" fontId="1" fillId="0" borderId="0" xfId="1" applyFont="1" applyFill="1" applyAlignment="1">
      <alignment horizontal="right" vertical="center"/>
    </xf>
    <xf numFmtId="3" fontId="8" fillId="0" borderId="0" xfId="0" applyFont="1" applyFill="1">
      <alignment horizontal="right" vertical="center"/>
    </xf>
    <xf numFmtId="2" fontId="7" fillId="0" borderId="0" xfId="0" applyNumberFormat="1" applyFont="1" applyFill="1" applyAlignment="1">
      <alignment horizontal="right" vertical="top" shrinkToFit="1"/>
    </xf>
    <xf numFmtId="0" fontId="12" fillId="9" borderId="9" xfId="51" applyFill="1" applyBorder="1">
      <alignment horizontal="left" vertical="top" wrapText="1"/>
    </xf>
    <xf numFmtId="0" fontId="12" fillId="8" borderId="9" xfId="51" applyFill="1" applyBorder="1">
      <alignment horizontal="left" vertical="top" wrapText="1"/>
    </xf>
    <xf numFmtId="0" fontId="1" fillId="0" borderId="0" xfId="1" applyFont="1" applyFill="1"/>
    <xf numFmtId="0" fontId="12" fillId="55" borderId="9" xfId="51" applyFill="1">
      <alignment horizontal="left" vertical="top" wrapText="1"/>
    </xf>
    <xf numFmtId="0" fontId="12" fillId="55" borderId="9" xfId="52" applyFill="1">
      <alignment horizontal="center" vertical="top" wrapText="1"/>
    </xf>
    <xf numFmtId="0" fontId="1" fillId="0" borderId="9" xfId="1" applyFont="1" applyFill="1" applyBorder="1"/>
    <xf numFmtId="3" fontId="1" fillId="0" borderId="9" xfId="0" applyFont="1" applyFill="1" applyBorder="1">
      <alignment horizontal="right" vertical="center"/>
    </xf>
    <xf numFmtId="0" fontId="2" fillId="0" borderId="9" xfId="1" applyFont="1" applyFill="1" applyBorder="1" applyAlignment="1">
      <alignment horizontal="center" vertical="center"/>
    </xf>
    <xf numFmtId="166" fontId="8" fillId="56" borderId="9" xfId="60" applyFill="1">
      <alignment horizontal="right" vertical="center"/>
    </xf>
    <xf numFmtId="166" fontId="8" fillId="55" borderId="9" xfId="60" applyFill="1">
      <alignment horizontal="right" vertical="center"/>
    </xf>
    <xf numFmtId="4" fontId="8" fillId="55" borderId="9" xfId="59" applyFill="1">
      <alignment horizontal="right" vertical="center"/>
    </xf>
    <xf numFmtId="4" fontId="8" fillId="51" borderId="9" xfId="59" applyFill="1">
      <alignment horizontal="right" vertical="center"/>
    </xf>
    <xf numFmtId="3" fontId="0" fillId="0" borderId="0" xfId="0">
      <alignment horizontal="right" vertical="center"/>
    </xf>
    <xf numFmtId="164" fontId="7" fillId="0" borderId="0" xfId="0" applyNumberFormat="1" applyFont="1" applyFill="1" applyAlignment="1">
      <alignment horizontal="right" vertical="top" shrinkToFit="1"/>
    </xf>
    <xf numFmtId="1" fontId="7" fillId="0" borderId="0" xfId="0" applyNumberFormat="1" applyFont="1" applyFill="1" applyAlignment="1">
      <alignment horizontal="right" vertical="top" shrinkToFit="1"/>
    </xf>
    <xf numFmtId="0" fontId="12" fillId="55" borderId="9" xfId="51" applyFill="1" applyBorder="1">
      <alignment horizontal="left" vertical="top" wrapText="1"/>
    </xf>
    <xf numFmtId="1" fontId="8" fillId="0" borderId="9" xfId="55" applyFill="1" applyBorder="1">
      <alignment horizontal="right" vertical="center"/>
    </xf>
    <xf numFmtId="3" fontId="6" fillId="0" borderId="0" xfId="0" applyFont="1" applyFill="1" applyAlignment="1">
      <alignment horizontal="center" vertical="top" wrapText="1"/>
    </xf>
    <xf numFmtId="4" fontId="8" fillId="57" borderId="9" xfId="59" applyFill="1">
      <alignment horizontal="right" vertical="center"/>
    </xf>
    <xf numFmtId="4" fontId="8" fillId="53" borderId="9" xfId="59" applyFill="1" applyBorder="1">
      <alignment horizontal="right" vertical="center"/>
    </xf>
    <xf numFmtId="0" fontId="3" fillId="0" borderId="0" xfId="1" applyFont="1" applyAlignment="1">
      <alignment horizontal="center" vertical="center"/>
    </xf>
    <xf numFmtId="3" fontId="0" fillId="0" borderId="0" xfId="0">
      <alignment horizontal="right" vertical="center"/>
    </xf>
    <xf numFmtId="10" fontId="8" fillId="0" borderId="9" xfId="63" applyAlignment="1">
      <alignment horizontal="right" vertical="center"/>
    </xf>
    <xf numFmtId="0" fontId="2" fillId="0" borderId="0" xfId="1" applyFont="1" applyAlignment="1">
      <alignment horizontal="center" vertical="center"/>
    </xf>
    <xf numFmtId="1" fontId="13" fillId="0" borderId="9" xfId="4" applyFill="1">
      <alignment horizontal="center" vertical="center"/>
    </xf>
    <xf numFmtId="1" fontId="6" fillId="0" borderId="0" xfId="3" applyFont="1" applyBorder="1" applyAlignment="1">
      <alignment horizontal="center" vertical="top" wrapText="1"/>
    </xf>
    <xf numFmtId="3" fontId="1" fillId="0" borderId="0" xfId="0" applyFont="1" applyAlignment="1"/>
    <xf numFmtId="3" fontId="0" fillId="0" borderId="0" xfId="0">
      <alignment horizontal="right" vertical="center"/>
    </xf>
    <xf numFmtId="165" fontId="8" fillId="0" borderId="9" xfId="58">
      <alignment horizontal="right" vertical="center"/>
    </xf>
    <xf numFmtId="10" fontId="8" fillId="0" borderId="9" xfId="63"/>
    <xf numFmtId="10" fontId="8" fillId="0" borderId="9" xfId="63" applyFill="1" applyAlignment="1">
      <alignment horizontal="right" vertical="center"/>
    </xf>
    <xf numFmtId="10" fontId="8" fillId="0" borderId="9" xfId="63" applyFill="1"/>
    <xf numFmtId="4" fontId="8" fillId="6" borderId="9" xfId="59" applyFill="1">
      <alignment horizontal="right" vertical="center"/>
    </xf>
    <xf numFmtId="4" fontId="8" fillId="47" borderId="9" xfId="59" applyFill="1">
      <alignment horizontal="right" vertical="center"/>
    </xf>
    <xf numFmtId="0" fontId="8" fillId="0" borderId="0" xfId="1" applyFill="1" applyAlignment="1">
      <alignment horizontal="center"/>
    </xf>
    <xf numFmtId="1" fontId="12" fillId="0" borderId="0" xfId="3" applyFont="1" applyBorder="1" applyAlignment="1">
      <alignment horizontal="left" vertical="top"/>
    </xf>
    <xf numFmtId="0" fontId="8" fillId="0" borderId="0" xfId="1" applyAlignment="1">
      <alignment horizontal="right" vertical="center"/>
    </xf>
    <xf numFmtId="3" fontId="12" fillId="0" borderId="0" xfId="0" applyFont="1" applyAlignment="1">
      <alignment horizontal="center" vertical="top" wrapText="1"/>
    </xf>
    <xf numFmtId="1" fontId="12" fillId="0" borderId="0" xfId="3" applyFont="1" applyBorder="1" applyAlignment="1">
      <alignment horizontal="center" vertical="top" wrapText="1"/>
    </xf>
    <xf numFmtId="0" fontId="12" fillId="59" borderId="9" xfId="52" applyFill="1">
      <alignment horizontal="center" vertical="top" wrapText="1"/>
    </xf>
    <xf numFmtId="1" fontId="8" fillId="59" borderId="9" xfId="55" applyFill="1">
      <alignment horizontal="right" vertical="center"/>
    </xf>
    <xf numFmtId="4" fontId="8" fillId="59" borderId="9" xfId="59" applyFill="1">
      <alignment horizontal="right" vertical="center"/>
    </xf>
    <xf numFmtId="0" fontId="12" fillId="60" borderId="9" xfId="52" applyFill="1">
      <alignment horizontal="center" vertical="top" wrapText="1"/>
    </xf>
    <xf numFmtId="1" fontId="8" fillId="0" borderId="0" xfId="1" applyNumberFormat="1" applyAlignment="1">
      <alignment horizontal="center"/>
    </xf>
    <xf numFmtId="49" fontId="32" fillId="0" borderId="0" xfId="1" applyNumberFormat="1" applyFont="1" applyAlignment="1">
      <alignment horizontal="left"/>
    </xf>
    <xf numFmtId="0" fontId="32" fillId="0" borderId="0" xfId="1" applyFont="1" applyAlignment="1">
      <alignment horizontal="left"/>
    </xf>
    <xf numFmtId="0" fontId="3" fillId="0" borderId="0" xfId="1" applyFont="1"/>
    <xf numFmtId="3" fontId="30" fillId="0" borderId="0" xfId="0" applyFont="1">
      <alignment horizontal="right" vertical="center"/>
    </xf>
    <xf numFmtId="0" fontId="12" fillId="7" borderId="9" xfId="51" applyFill="1">
      <alignment horizontal="left" vertical="top" wrapText="1"/>
    </xf>
    <xf numFmtId="4" fontId="8" fillId="61" borderId="9" xfId="59" applyFill="1">
      <alignment horizontal="right" vertical="center"/>
    </xf>
    <xf numFmtId="3" fontId="0" fillId="0" borderId="0" xfId="0">
      <alignment horizontal="right" vertical="center"/>
    </xf>
    <xf numFmtId="0" fontId="12" fillId="13" borderId="9" xfId="51" applyFill="1">
      <alignment horizontal="left" vertical="top" wrapText="1"/>
    </xf>
    <xf numFmtId="0" fontId="12" fillId="45" borderId="9" xfId="51" applyFill="1">
      <alignment horizontal="left" vertical="top" wrapText="1"/>
    </xf>
    <xf numFmtId="0" fontId="12" fillId="46" borderId="9" xfId="51" applyFill="1">
      <alignment horizontal="left" vertical="top" wrapText="1"/>
    </xf>
    <xf numFmtId="0" fontId="12" fillId="50" borderId="9" xfId="51" applyFill="1">
      <alignment horizontal="left" vertical="top" wrapText="1"/>
    </xf>
    <xf numFmtId="0" fontId="12" fillId="52" borderId="9" xfId="51" applyFill="1">
      <alignment horizontal="left" vertical="top" wrapText="1"/>
    </xf>
    <xf numFmtId="0" fontId="12" fillId="53" borderId="9" xfId="51" applyFill="1">
      <alignment horizontal="left" vertical="top" wrapText="1"/>
    </xf>
    <xf numFmtId="0" fontId="12" fillId="54" borderId="9" xfId="51" applyFill="1">
      <alignment horizontal="left" vertical="top" wrapText="1"/>
    </xf>
    <xf numFmtId="0" fontId="12" fillId="57" borderId="9" xfId="51" applyFill="1">
      <alignment horizontal="left" vertical="top" wrapText="1"/>
    </xf>
    <xf numFmtId="0" fontId="12" fillId="59" borderId="9" xfId="51" applyFill="1">
      <alignment horizontal="left" vertical="top" wrapText="1"/>
    </xf>
    <xf numFmtId="0" fontId="12" fillId="60" borderId="9" xfId="51" applyFill="1">
      <alignment horizontal="left" vertical="top" wrapText="1"/>
    </xf>
    <xf numFmtId="0" fontId="12" fillId="61" borderId="9" xfId="51" applyFill="1">
      <alignment horizontal="left" vertical="top" wrapText="1"/>
    </xf>
    <xf numFmtId="0" fontId="12" fillId="56" borderId="9" xfId="51" applyFill="1">
      <alignment horizontal="left" vertical="top" wrapText="1"/>
    </xf>
    <xf numFmtId="0" fontId="12" fillId="58" borderId="9" xfId="51" applyFill="1">
      <alignment horizontal="left" vertical="top" wrapText="1"/>
    </xf>
    <xf numFmtId="1" fontId="8" fillId="61" borderId="9" xfId="55" applyFill="1">
      <alignment horizontal="right" vertical="center"/>
    </xf>
    <xf numFmtId="10" fontId="8" fillId="61" borderId="9" xfId="63" applyFill="1" applyAlignment="1">
      <alignment horizontal="right" vertical="center"/>
    </xf>
    <xf numFmtId="0" fontId="1" fillId="0" borderId="9" xfId="1" applyFont="1" applyFill="1" applyBorder="1" applyAlignment="1">
      <alignment horizontal="right" vertical="center"/>
    </xf>
    <xf numFmtId="3" fontId="1" fillId="0" borderId="9" xfId="0" applyFont="1" applyFill="1" applyBorder="1" applyAlignment="1">
      <alignment horizontal="center"/>
    </xf>
    <xf numFmtId="4" fontId="8" fillId="0" borderId="9" xfId="59" applyFill="1">
      <alignment horizontal="right" vertical="center"/>
    </xf>
    <xf numFmtId="0" fontId="29" fillId="5" borderId="9" xfId="0" applyNumberFormat="1" applyFont="1" applyFill="1" applyBorder="1" applyAlignment="1">
      <alignment horizontal="center" vertical="center" wrapText="1"/>
    </xf>
    <xf numFmtId="0" fontId="12" fillId="58" borderId="9" xfId="52" applyFill="1">
      <alignment horizontal="center" vertical="top" wrapText="1"/>
    </xf>
    <xf numFmtId="0" fontId="4" fillId="0" borderId="0" xfId="1" applyFont="1" applyFill="1"/>
    <xf numFmtId="3" fontId="1" fillId="0" borderId="0" xfId="1" applyNumberFormat="1" applyFont="1" applyFill="1" applyAlignment="1">
      <alignment horizontal="right" vertical="center"/>
    </xf>
    <xf numFmtId="0" fontId="12" fillId="62" borderId="9" xfId="51" applyFill="1">
      <alignment horizontal="left" vertical="top" wrapText="1"/>
    </xf>
    <xf numFmtId="10" fontId="29" fillId="62" borderId="9" xfId="50" applyFill="1">
      <alignment horizontal="right" vertical="center"/>
    </xf>
    <xf numFmtId="4" fontId="8" fillId="62" borderId="9" xfId="59" applyFill="1">
      <alignment horizontal="right" vertical="center"/>
    </xf>
    <xf numFmtId="0" fontId="12" fillId="63" borderId="9" xfId="51" applyFill="1">
      <alignment horizontal="left" vertical="top" wrapText="1"/>
    </xf>
    <xf numFmtId="10" fontId="29" fillId="63" borderId="9" xfId="50" applyFill="1">
      <alignment horizontal="right" vertical="center"/>
    </xf>
    <xf numFmtId="4" fontId="8" fillId="63" borderId="9" xfId="59" applyFill="1">
      <alignment horizontal="right" vertical="center"/>
    </xf>
    <xf numFmtId="0" fontId="12" fillId="64" borderId="9" xfId="51" applyFill="1">
      <alignment horizontal="left" vertical="top" wrapText="1"/>
    </xf>
    <xf numFmtId="4" fontId="8" fillId="64" borderId="9" xfId="59" applyFill="1">
      <alignment horizontal="right" vertical="center"/>
    </xf>
    <xf numFmtId="4" fontId="8" fillId="64" borderId="9" xfId="59" applyFill="1" applyBorder="1">
      <alignment horizontal="right" vertical="center"/>
    </xf>
    <xf numFmtId="0" fontId="12" fillId="65" borderId="9" xfId="51" applyFill="1">
      <alignment horizontal="left" vertical="top" wrapText="1"/>
    </xf>
    <xf numFmtId="4" fontId="8" fillId="65" borderId="9" xfId="59" applyFill="1" applyBorder="1">
      <alignment horizontal="right" vertical="center"/>
    </xf>
    <xf numFmtId="4" fontId="8" fillId="65" borderId="9" xfId="59" applyFill="1">
      <alignment horizontal="right" vertical="center"/>
    </xf>
    <xf numFmtId="4" fontId="8" fillId="58" borderId="9" xfId="59" applyFill="1" applyBorder="1">
      <alignment horizontal="right" vertical="center"/>
    </xf>
    <xf numFmtId="10" fontId="29" fillId="0" borderId="9" xfId="50" applyFill="1">
      <alignment horizontal="right" vertical="center"/>
    </xf>
    <xf numFmtId="10" fontId="8" fillId="62" borderId="9" xfId="63" applyFill="1"/>
    <xf numFmtId="10" fontId="29" fillId="65" borderId="9" xfId="50" applyFill="1">
      <alignment horizontal="right" vertical="center"/>
    </xf>
    <xf numFmtId="0" fontId="12" fillId="5" borderId="9" xfId="52" applyFill="1" applyAlignment="1">
      <alignment horizontal="center" vertical="center" wrapText="1"/>
    </xf>
    <xf numFmtId="0" fontId="4" fillId="0" borderId="0" xfId="66">
      <alignment vertical="center"/>
    </xf>
    <xf numFmtId="0" fontId="12" fillId="66" borderId="9" xfId="51" applyFill="1" applyAlignment="1">
      <alignment horizontal="left" vertical="center" wrapText="1"/>
    </xf>
    <xf numFmtId="0" fontId="12" fillId="0" borderId="9" xfId="52" applyAlignment="1">
      <alignment horizontal="center" vertical="center" wrapText="1"/>
    </xf>
    <xf numFmtId="0" fontId="12" fillId="0" borderId="9" xfId="51" applyAlignment="1">
      <alignment horizontal="left" vertical="center" wrapText="1"/>
    </xf>
    <xf numFmtId="0" fontId="12" fillId="67" borderId="9" xfId="51" applyFill="1" applyAlignment="1">
      <alignment horizontal="left" vertical="center" wrapText="1"/>
    </xf>
    <xf numFmtId="0" fontId="12" fillId="68" borderId="9" xfId="51" applyFill="1" applyAlignment="1">
      <alignment horizontal="left" vertical="center" wrapText="1"/>
    </xf>
    <xf numFmtId="0" fontId="12" fillId="69" borderId="9" xfId="51" applyFill="1" applyAlignment="1">
      <alignment horizontal="left" vertical="center" wrapText="1"/>
    </xf>
    <xf numFmtId="4" fontId="8" fillId="67" borderId="9" xfId="59" applyFill="1">
      <alignment horizontal="right" vertical="center"/>
    </xf>
    <xf numFmtId="3" fontId="8" fillId="0" borderId="9" xfId="67">
      <alignment horizontal="right" vertical="center"/>
    </xf>
    <xf numFmtId="165" fontId="8" fillId="67" borderId="9" xfId="58" applyFill="1">
      <alignment horizontal="right" vertical="center"/>
    </xf>
    <xf numFmtId="1" fontId="13" fillId="11" borderId="9" xfId="68">
      <alignment vertical="center"/>
    </xf>
    <xf numFmtId="3" fontId="8" fillId="66" borderId="9" xfId="67" applyFill="1">
      <alignment horizontal="right" vertical="center"/>
    </xf>
    <xf numFmtId="0" fontId="12" fillId="46" borderId="9" xfId="52" applyFill="1">
      <alignment horizontal="center" vertical="top" wrapText="1"/>
    </xf>
    <xf numFmtId="2" fontId="13" fillId="0" borderId="9" xfId="62" applyFill="1">
      <alignment vertical="center"/>
    </xf>
    <xf numFmtId="3" fontId="8" fillId="0" borderId="9" xfId="67" quotePrefix="1">
      <alignment horizontal="right" vertical="center"/>
    </xf>
    <xf numFmtId="3" fontId="8" fillId="58" borderId="9" xfId="67" applyFill="1">
      <alignment horizontal="right" vertical="center"/>
    </xf>
    <xf numFmtId="167" fontId="8" fillId="0" borderId="9" xfId="69">
      <alignment horizontal="right" vertical="center"/>
    </xf>
    <xf numFmtId="3" fontId="3" fillId="4" borderId="9" xfId="70" applyFill="1">
      <alignment horizontal="left" vertical="center"/>
    </xf>
    <xf numFmtId="0" fontId="12" fillId="0" borderId="10" xfId="52" applyBorder="1" applyAlignment="1">
      <alignment horizontal="center" vertical="center" wrapText="1"/>
    </xf>
    <xf numFmtId="3" fontId="8" fillId="13" borderId="9" xfId="67" applyFill="1">
      <alignment horizontal="right" vertical="center"/>
    </xf>
    <xf numFmtId="3" fontId="3" fillId="0" borderId="9" xfId="70">
      <alignment horizontal="left" vertical="center"/>
    </xf>
    <xf numFmtId="1" fontId="13" fillId="11" borderId="9" xfId="68" applyAlignment="1">
      <alignment horizontal="right" vertical="center"/>
    </xf>
    <xf numFmtId="1" fontId="13" fillId="11" borderId="9" xfId="4">
      <alignment horizontal="center" vertical="center"/>
    </xf>
    <xf numFmtId="10" fontId="8" fillId="63" borderId="9" xfId="63" applyFill="1"/>
    <xf numFmtId="10" fontId="8" fillId="65" borderId="9" xfId="63" applyFill="1"/>
    <xf numFmtId="3" fontId="0" fillId="0" borderId="0" xfId="0">
      <alignment horizontal="right" vertical="center"/>
    </xf>
    <xf numFmtId="10" fontId="8" fillId="64" borderId="9" xfId="63" applyFill="1"/>
    <xf numFmtId="10" fontId="8" fillId="58" borderId="9" xfId="63" applyFill="1"/>
    <xf numFmtId="0" fontId="12" fillId="55" borderId="9" xfId="51" applyFill="1" applyAlignment="1">
      <alignment horizontal="left" vertical="center" wrapText="1"/>
    </xf>
    <xf numFmtId="166" fontId="8" fillId="0" borderId="9" xfId="60">
      <alignment horizontal="right" vertical="center"/>
    </xf>
    <xf numFmtId="0" fontId="12" fillId="58" borderId="9" xfId="52" applyFill="1" applyAlignment="1">
      <alignment horizontal="center" vertical="center" wrapText="1"/>
    </xf>
    <xf numFmtId="0" fontId="12" fillId="0" borderId="9" xfId="51" applyBorder="1">
      <alignment horizontal="left" vertical="top" wrapText="1"/>
    </xf>
    <xf numFmtId="3" fontId="3" fillId="0" borderId="0" xfId="53" applyFill="1">
      <alignment horizontal="left" vertical="center"/>
    </xf>
    <xf numFmtId="1" fontId="6" fillId="0" borderId="0" xfId="3" applyFont="1" applyFill="1" applyBorder="1" applyAlignment="1">
      <alignment horizontal="left" vertical="top" wrapText="1"/>
    </xf>
    <xf numFmtId="1" fontId="12" fillId="0" borderId="0" xfId="3" applyFont="1" applyFill="1" applyBorder="1" applyAlignment="1">
      <alignment horizontal="left" vertical="top" wrapText="1"/>
    </xf>
    <xf numFmtId="3" fontId="8" fillId="0" borderId="0" xfId="0" applyFont="1" applyFill="1" applyAlignment="1"/>
    <xf numFmtId="3" fontId="6" fillId="0" borderId="0" xfId="0" applyFont="1" applyFill="1" applyAlignment="1">
      <alignment horizontal="left" vertical="top" wrapText="1"/>
    </xf>
    <xf numFmtId="3" fontId="0" fillId="0" borderId="0" xfId="0" applyBorder="1">
      <alignment horizontal="right" vertical="center"/>
    </xf>
    <xf numFmtId="2" fontId="13" fillId="0" borderId="9" xfId="62" applyFill="1" applyBorder="1">
      <alignment vertical="center"/>
    </xf>
    <xf numFmtId="0" fontId="12" fillId="0" borderId="9" xfId="51" applyFill="1" applyBorder="1">
      <alignment horizontal="left" vertical="top" wrapText="1"/>
    </xf>
    <xf numFmtId="3" fontId="10" fillId="0" borderId="0" xfId="0" applyFont="1" applyFill="1" applyAlignment="1">
      <alignment horizontal="center"/>
    </xf>
    <xf numFmtId="4" fontId="8" fillId="0" borderId="9" xfId="59" quotePrefix="1" applyFill="1">
      <alignment horizontal="right" vertical="center"/>
    </xf>
    <xf numFmtId="0" fontId="2" fillId="0" borderId="9" xfId="1" applyFont="1" applyFill="1" applyBorder="1" applyAlignment="1">
      <alignment horizontal="center" vertical="center" wrapText="1"/>
    </xf>
    <xf numFmtId="166" fontId="8" fillId="0" borderId="12" xfId="60" applyFill="1" applyBorder="1">
      <alignment horizontal="right" vertical="center"/>
    </xf>
    <xf numFmtId="166" fontId="8" fillId="0" borderId="9" xfId="60" applyBorder="1">
      <alignment horizontal="right" vertical="center"/>
    </xf>
    <xf numFmtId="1" fontId="28" fillId="0" borderId="9" xfId="0" applyNumberFormat="1" applyFont="1" applyBorder="1" applyAlignment="1">
      <alignment horizontal="center" vertical="center" wrapText="1"/>
    </xf>
    <xf numFmtId="3" fontId="0" fillId="0" borderId="0" xfId="0">
      <alignment horizontal="right" vertical="center"/>
    </xf>
    <xf numFmtId="0" fontId="12" fillId="0" borderId="9" xfId="71">
      <alignment horizontal="center" vertical="center" wrapText="1"/>
    </xf>
    <xf numFmtId="14" fontId="34" fillId="0" borderId="0" xfId="0" applyNumberFormat="1" applyFont="1" applyAlignment="1">
      <alignment vertical="center"/>
    </xf>
    <xf numFmtId="3" fontId="0" fillId="0" borderId="0" xfId="0" applyAlignment="1">
      <alignment horizontal="center" vertical="center" wrapText="1"/>
    </xf>
    <xf numFmtId="1" fontId="34" fillId="0" borderId="0" xfId="0" applyNumberFormat="1" applyFont="1" applyAlignment="1">
      <alignment vertical="center" wrapText="1"/>
    </xf>
    <xf numFmtId="10" fontId="8" fillId="0" borderId="9" xfId="72" applyFill="1" applyAlignment="1">
      <alignment horizontal="right" vertical="center"/>
    </xf>
    <xf numFmtId="3" fontId="8" fillId="0" borderId="0" xfId="1" applyNumberFormat="1"/>
    <xf numFmtId="3" fontId="4" fillId="0" borderId="0" xfId="0" applyFont="1" applyAlignment="1"/>
    <xf numFmtId="3" fontId="35" fillId="0" borderId="0" xfId="0" applyFont="1" applyAlignment="1">
      <alignment horizontal="left" vertical="top"/>
    </xf>
    <xf numFmtId="167" fontId="8" fillId="52" borderId="9" xfId="69" applyFill="1">
      <alignment horizontal="right" vertical="center"/>
    </xf>
    <xf numFmtId="167" fontId="8" fillId="56" borderId="9" xfId="69" applyFill="1">
      <alignment horizontal="right" vertical="center"/>
    </xf>
    <xf numFmtId="167" fontId="8" fillId="8" borderId="9" xfId="69" applyFill="1">
      <alignment horizontal="right" vertical="center"/>
    </xf>
    <xf numFmtId="4" fontId="8" fillId="71" borderId="9" xfId="59" quotePrefix="1" applyFill="1">
      <alignment horizontal="right" vertical="center"/>
    </xf>
    <xf numFmtId="3" fontId="0" fillId="6" borderId="9" xfId="0" applyFill="1" applyBorder="1">
      <alignment horizontal="right" vertical="center"/>
    </xf>
    <xf numFmtId="0" fontId="12" fillId="51" borderId="0" xfId="51" applyFill="1" applyBorder="1">
      <alignment horizontal="left" vertical="top" wrapText="1"/>
    </xf>
    <xf numFmtId="10" fontId="8" fillId="0" borderId="9" xfId="72" applyAlignment="1">
      <alignment horizontal="right" vertical="center"/>
    </xf>
    <xf numFmtId="1" fontId="28" fillId="4" borderId="9" xfId="3" quotePrefix="1" applyFill="1">
      <alignment horizontal="center" vertical="center" wrapText="1"/>
    </xf>
    <xf numFmtId="3" fontId="0" fillId="0" borderId="0" xfId="0" applyFill="1">
      <alignment horizontal="right" vertical="center"/>
    </xf>
    <xf numFmtId="0" fontId="12" fillId="0" borderId="9" xfId="71" applyFill="1">
      <alignment horizontal="center" vertical="center" wrapText="1"/>
    </xf>
    <xf numFmtId="166" fontId="8" fillId="0" borderId="9" xfId="60" applyFill="1">
      <alignment horizontal="right" vertical="center"/>
    </xf>
    <xf numFmtId="3" fontId="8" fillId="0" borderId="9" xfId="67" applyFill="1">
      <alignment horizontal="right" vertical="center"/>
    </xf>
    <xf numFmtId="10" fontId="8" fillId="0" borderId="9" xfId="72" applyFill="1" applyAlignment="1">
      <alignment vertical="center"/>
    </xf>
    <xf numFmtId="4" fontId="4" fillId="0" borderId="0" xfId="22" applyNumberFormat="1" applyFill="1" applyAlignment="1">
      <alignment horizontal="right" vertical="center"/>
    </xf>
    <xf numFmtId="0" fontId="12" fillId="72" borderId="9" xfId="51" applyFill="1" applyAlignment="1">
      <alignment horizontal="left" vertical="center" wrapText="1"/>
    </xf>
    <xf numFmtId="4" fontId="8" fillId="52" borderId="9" xfId="59" applyFill="1">
      <alignment horizontal="right" vertical="center"/>
    </xf>
    <xf numFmtId="167" fontId="8" fillId="54" borderId="9" xfId="69" applyFill="1">
      <alignment horizontal="right" vertical="center"/>
    </xf>
    <xf numFmtId="0" fontId="12" fillId="10" borderId="11" xfId="51" applyFill="1" applyBorder="1">
      <alignment horizontal="left" vertical="top" wrapText="1"/>
    </xf>
    <xf numFmtId="0" fontId="12" fillId="2" borderId="9" xfId="52" applyFill="1">
      <alignment horizontal="center" vertical="top" wrapText="1"/>
    </xf>
    <xf numFmtId="0" fontId="4" fillId="2" borderId="0" xfId="56" applyFill="1">
      <alignment vertical="center"/>
    </xf>
    <xf numFmtId="0" fontId="12" fillId="2" borderId="9" xfId="51" applyFill="1" applyAlignment="1">
      <alignment horizontal="left" vertical="center" wrapText="1"/>
    </xf>
    <xf numFmtId="10" fontId="8" fillId="2" borderId="9" xfId="63" applyFill="1" applyAlignment="1">
      <alignment horizontal="right" vertical="center"/>
    </xf>
    <xf numFmtId="0" fontId="8" fillId="2" borderId="0" xfId="1" applyFill="1"/>
    <xf numFmtId="3" fontId="8" fillId="72" borderId="9" xfId="67" applyFill="1">
      <alignment horizontal="right" vertical="center"/>
    </xf>
    <xf numFmtId="1" fontId="28" fillId="0" borderId="13" xfId="3" applyBorder="1" applyAlignment="1">
      <alignment horizontal="center" vertical="center" wrapText="1"/>
    </xf>
    <xf numFmtId="3" fontId="0" fillId="0" borderId="10" xfId="0" applyBorder="1" applyAlignment="1">
      <alignment horizontal="center" vertical="center" wrapText="1"/>
    </xf>
    <xf numFmtId="1" fontId="28" fillId="0" borderId="9" xfId="3">
      <alignment horizontal="center" vertical="center" wrapText="1"/>
    </xf>
    <xf numFmtId="1" fontId="28" fillId="2" borderId="9" xfId="3" applyFill="1">
      <alignment horizontal="center" vertical="center" wrapText="1"/>
    </xf>
  </cellXfs>
  <cellStyles count="73">
    <cellStyle name="20% - Accent1" xfId="27" builtinId="30" hidden="1" customBuilti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Bad" xfId="17" builtinId="27" hidden="1"/>
    <cellStyle name="Check Cell" xfId="22" builtinId="23" customBuiltin="1"/>
    <cellStyle name="Comma" xfId="6" builtinId="3" hidden="1"/>
    <cellStyle name="Comma [0]" xfId="7" builtinId="6" hidden="1"/>
    <cellStyle name="Currency" xfId="8" builtinId="4" hidden="1"/>
    <cellStyle name="Currency [0]" xfId="9" builtinId="7" hidden="1"/>
    <cellStyle name="Decimal-1" xfId="69"/>
    <cellStyle name="Decimal-2" xfId="59"/>
    <cellStyle name="Decimal-4" xfId="58"/>
    <cellStyle name="Decimal-6" xfId="60"/>
    <cellStyle name="Estimated" xfId="4"/>
    <cellStyle name="Estimated 2" xfId="62"/>
    <cellStyle name="Estimated 3" xfId="68"/>
    <cellStyle name="Explanatory Text" xfId="24" builtinId="53" hidden="1"/>
    <cellStyle name="Good" xfId="16" builtinId="26" hidden="1"/>
    <cellStyle name="Heading 1" xfId="12" builtinId="16" hidden="1"/>
    <cellStyle name="Heading 2" xfId="13" builtinId="17" hidden="1"/>
    <cellStyle name="Heading 3" xfId="14" builtinId="18" hidden="1"/>
    <cellStyle name="Heading 4" xfId="15" builtinId="19" hidden="1"/>
    <cellStyle name="Hyperlink" xfId="2" builtinId="8" hidden="1"/>
    <cellStyle name="Hyperlink" xfId="54" builtinId="8" hidden="1"/>
    <cellStyle name="Input" xfId="19" builtinId="20" hidden="1"/>
    <cellStyle name="Linked Cell" xfId="21" builtinId="24" hidden="1"/>
    <cellStyle name="Neutral" xfId="18" builtinId="28" hidden="1"/>
    <cellStyle name="Normal" xfId="0" builtinId="0" customBuiltin="1"/>
    <cellStyle name="Normal 2" xfId="1"/>
    <cellStyle name="Normal 3" xfId="3"/>
    <cellStyle name="Normal 4" xfId="64"/>
    <cellStyle name="Note" xfId="23" builtinId="10" hidden="1"/>
    <cellStyle name="Number" xfId="55"/>
    <cellStyle name="Number 2" xfId="67"/>
    <cellStyle name="Output" xfId="20" builtinId="21" hidden="1"/>
    <cellStyle name="Percent" xfId="10" builtinId="5" hidden="1" customBuiltin="1"/>
    <cellStyle name="Percent" xfId="50" builtinId="5" customBuiltin="1"/>
    <cellStyle name="Percent-2" xfId="63"/>
    <cellStyle name="Percent-2 2" xfId="72"/>
    <cellStyle name="Quote" xfId="65"/>
    <cellStyle name="Sub-title" xfId="56"/>
    <cellStyle name="Sub-title 2" xfId="66"/>
    <cellStyle name="Sub-title 2 2" xfId="61"/>
    <cellStyle name="Text Centre" xfId="52"/>
    <cellStyle name="Text Centre 2" xfId="71"/>
    <cellStyle name="Text Left" xfId="51"/>
    <cellStyle name="Text Right" xfId="57"/>
    <cellStyle name="Title" xfId="11" builtinId="15" hidden="1"/>
    <cellStyle name="Title" xfId="53" builtinId="15" customBuiltin="1"/>
    <cellStyle name="Title 2" xfId="70"/>
    <cellStyle name="Total" xfId="25" builtinId="25" hidden="1"/>
    <cellStyle name="Warning Text" xfId="5" builtinId="11" hidden="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orrected%20-%20LCA%20Round%201%20IRs%20-%20Master%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ome/Files/UoT-PhD/Research/00-References/Alberta/Transmission/SLIVER%20model%20inputs%20-%20AB-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Questions"/>
      <sheetName val="Selection"/>
    </sheetNames>
    <sheetDataSet>
      <sheetData sheetId="0"/>
      <sheetData sheetId="1"/>
      <sheetData sheetId="2">
        <row r="2">
          <cell r="A2" t="str">
            <v>Round 1</v>
          </cell>
          <cell r="F2" t="str">
            <v>Yes</v>
          </cell>
          <cell r="I2" t="str">
            <v>aboriginal relations</v>
          </cell>
        </row>
        <row r="3">
          <cell r="A3" t="str">
            <v>Round 2</v>
          </cell>
          <cell r="F3" t="str">
            <v>No</v>
          </cell>
          <cell r="I3" t="str">
            <v>access (transmission)</v>
          </cell>
        </row>
        <row r="4">
          <cell r="I4" t="str">
            <v>biomass</v>
          </cell>
        </row>
        <row r="5">
          <cell r="I5" t="str">
            <v>Bipole III</v>
          </cell>
        </row>
        <row r="6">
          <cell r="I6" t="str">
            <v>capital costs</v>
          </cell>
        </row>
        <row r="7">
          <cell r="I7" t="str">
            <v>carbon/GHG emissions</v>
          </cell>
        </row>
        <row r="8">
          <cell r="I8" t="str">
            <v>caribou</v>
          </cell>
        </row>
        <row r="9">
          <cell r="A9" t="str">
            <v>BF</v>
          </cell>
          <cell r="I9" t="str">
            <v>climate change</v>
          </cell>
        </row>
        <row r="10">
          <cell r="A10" t="str">
            <v>CAC</v>
          </cell>
          <cell r="I10" t="str">
            <v>combined cycle combustion turbine</v>
          </cell>
        </row>
        <row r="11">
          <cell r="A11" t="str">
            <v>CS</v>
          </cell>
          <cell r="I11" t="str">
            <v>Conawapa</v>
          </cell>
        </row>
        <row r="12">
          <cell r="A12" t="str">
            <v>DBP</v>
          </cell>
          <cell r="I12" t="str">
            <v>concerns of First Nations</v>
          </cell>
        </row>
        <row r="13">
          <cell r="A13" t="str">
            <v>DP</v>
          </cell>
          <cell r="I13" t="str">
            <v>cultural effects</v>
          </cell>
        </row>
        <row r="14">
          <cell r="A14" t="str">
            <v>ERA</v>
          </cell>
          <cell r="I14" t="str">
            <v>cumulative effects</v>
          </cell>
        </row>
        <row r="15">
          <cell r="A15" t="str">
            <v>GAC</v>
          </cell>
          <cell r="I15" t="str">
            <v>customers (export markets)</v>
          </cell>
        </row>
        <row r="16">
          <cell r="A16" t="str">
            <v>GD</v>
          </cell>
          <cell r="I16" t="str">
            <v>debt-equity ratio</v>
          </cell>
        </row>
        <row r="17">
          <cell r="A17" t="str">
            <v>JG</v>
          </cell>
          <cell r="I17" t="str">
            <v>demand side management</v>
          </cell>
        </row>
        <row r="18">
          <cell r="A18" t="str">
            <v>JT</v>
          </cell>
          <cell r="I18" t="str">
            <v>drought (risk)</v>
          </cell>
        </row>
        <row r="19">
          <cell r="A19" t="str">
            <v>KP</v>
          </cell>
          <cell r="I19" t="str">
            <v>DSM</v>
          </cell>
        </row>
        <row r="20">
          <cell r="A20" t="str">
            <v>LCA</v>
          </cell>
          <cell r="I20" t="str">
            <v>economics of change (risk)</v>
          </cell>
        </row>
        <row r="21">
          <cell r="A21" t="str">
            <v>MIPUG</v>
          </cell>
          <cell r="I21" t="str">
            <v>emerging energies</v>
          </cell>
        </row>
        <row r="22">
          <cell r="A22" t="str">
            <v>MKO</v>
          </cell>
          <cell r="I22" t="str">
            <v>environmental impacts</v>
          </cell>
        </row>
        <row r="23">
          <cell r="A23" t="str">
            <v>MMF</v>
          </cell>
          <cell r="I23" t="str">
            <v>environmental protection plans</v>
          </cell>
        </row>
        <row r="24">
          <cell r="A24" t="str">
            <v>MNP</v>
          </cell>
          <cell r="I24" t="str">
            <v>export contract</v>
          </cell>
        </row>
        <row r="25">
          <cell r="A25" t="str">
            <v>MPA</v>
          </cell>
          <cell r="I25" t="str">
            <v>export markets</v>
          </cell>
        </row>
        <row r="26">
          <cell r="A26" t="str">
            <v>PE</v>
          </cell>
          <cell r="I26" t="str">
            <v>geothermal</v>
          </cell>
        </row>
        <row r="27">
          <cell r="A27" t="str">
            <v>POT</v>
          </cell>
          <cell r="I27" t="str">
            <v>green house gas</v>
          </cell>
        </row>
        <row r="28">
          <cell r="A28" t="str">
            <v>PUB</v>
          </cell>
          <cell r="I28" t="str">
            <v>hurdle rate policy</v>
          </cell>
        </row>
        <row r="29">
          <cell r="A29" t="str">
            <v>RT</v>
          </cell>
          <cell r="I29" t="str">
            <v>Internal Rate of Return</v>
          </cell>
        </row>
        <row r="30">
          <cell r="A30" t="str">
            <v>TYP</v>
          </cell>
          <cell r="I30" t="str">
            <v>Keeyask</v>
          </cell>
        </row>
        <row r="31">
          <cell r="A31" t="str">
            <v>WK</v>
          </cell>
          <cell r="I31" t="str">
            <v>Kyoto protocol</v>
          </cell>
        </row>
        <row r="32">
          <cell r="I32" t="str">
            <v>Levelized Cost</v>
          </cell>
        </row>
        <row r="33">
          <cell r="I33" t="str">
            <v>levelized cost</v>
          </cell>
        </row>
        <row r="34">
          <cell r="I34" t="str">
            <v>long term contracts</v>
          </cell>
        </row>
        <row r="35">
          <cell r="I35" t="str">
            <v>macro-environmental</v>
          </cell>
        </row>
        <row r="36">
          <cell r="I36" t="str">
            <v>market and transmission risks</v>
          </cell>
        </row>
        <row r="37">
          <cell r="I37" t="str">
            <v>Minnesota-Manitoba Transmission Line</v>
          </cell>
        </row>
        <row r="38">
          <cell r="I38" t="str">
            <v>mitigation of adverse effects</v>
          </cell>
        </row>
        <row r="39">
          <cell r="I39" t="str">
            <v>natural gas</v>
          </cell>
        </row>
        <row r="40">
          <cell r="I40" t="str">
            <v>non-utility generation</v>
          </cell>
        </row>
        <row r="41">
          <cell r="I41" t="str">
            <v>NPV</v>
          </cell>
        </row>
        <row r="42">
          <cell r="I42" t="str">
            <v>O and M costs</v>
          </cell>
        </row>
        <row r="43">
          <cell r="I43" t="str">
            <v>partnership agreements</v>
          </cell>
        </row>
        <row r="44">
          <cell r="I44" t="str">
            <v>price forecasts</v>
          </cell>
        </row>
        <row r="45">
          <cell r="I45" t="str">
            <v>project benefits</v>
          </cell>
        </row>
        <row r="46">
          <cell r="I46" t="str">
            <v>project licensing</v>
          </cell>
        </row>
        <row r="47">
          <cell r="I47" t="str">
            <v>rate impacts</v>
          </cell>
        </row>
        <row r="48">
          <cell r="I48" t="str">
            <v>shale gas</v>
          </cell>
        </row>
        <row r="49">
          <cell r="I49" t="str">
            <v>short term contracts</v>
          </cell>
        </row>
        <row r="50">
          <cell r="I50" t="str">
            <v>socio-economic</v>
          </cell>
        </row>
        <row r="51">
          <cell r="I51" t="str">
            <v>solar</v>
          </cell>
        </row>
        <row r="52">
          <cell r="I52" t="str">
            <v>sturgeon</v>
          </cell>
        </row>
        <row r="53">
          <cell r="I53" t="str">
            <v>sunk costs</v>
          </cell>
        </row>
        <row r="54">
          <cell r="I54" t="str">
            <v>supply side efficiency enhancements</v>
          </cell>
        </row>
        <row r="55">
          <cell r="I55" t="str">
            <v>sustainable development</v>
          </cell>
        </row>
        <row r="56">
          <cell r="I56" t="str">
            <v>transmission reliability</v>
          </cell>
        </row>
        <row r="57">
          <cell r="I57" t="str">
            <v>variability of revenues (export markets)</v>
          </cell>
        </row>
        <row r="58">
          <cell r="I58" t="str">
            <v>wind</v>
          </cell>
        </row>
        <row r="59">
          <cell r="I59" t="str">
            <v>wind costs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8"/>
  <sheetViews>
    <sheetView topLeftCell="A2" workbookViewId="0">
      <selection activeCell="A5" sqref="A5:XFD5"/>
    </sheetView>
  </sheetViews>
  <sheetFormatPr defaultColWidth="10.875" defaultRowHeight="15.75"/>
  <cols>
    <col min="1" max="1" width="4.875" style="9" customWidth="1"/>
    <col min="2" max="2" width="21.625" style="9" customWidth="1"/>
    <col min="3" max="3" width="10.875" style="9"/>
    <col min="4" max="16384" width="10.875" style="41"/>
  </cols>
  <sheetData>
    <row r="1" spans="1:3" s="17" customFormat="1" ht="21">
      <c r="A1" s="17" t="s">
        <v>92</v>
      </c>
      <c r="B1" s="17" t="s">
        <v>33</v>
      </c>
    </row>
    <row r="2" spans="1:3" s="9" customFormat="1"/>
    <row r="3" spans="1:3" s="11" customFormat="1" ht="18.75">
      <c r="B3" s="3" t="s">
        <v>953</v>
      </c>
      <c r="C3" s="3" t="s">
        <v>952</v>
      </c>
    </row>
    <row r="4" spans="1:3" s="11" customFormat="1" ht="18.75">
      <c r="B4" s="3" t="s">
        <v>956</v>
      </c>
      <c r="C4" s="3" t="s">
        <v>957</v>
      </c>
    </row>
    <row r="5" spans="1:3" s="11" customFormat="1" ht="18.75">
      <c r="B5" s="3" t="s">
        <v>1070</v>
      </c>
      <c r="C5" s="3" t="s">
        <v>1071</v>
      </c>
    </row>
    <row r="6" spans="1:3" s="11" customFormat="1" ht="18.75">
      <c r="B6" s="3" t="s">
        <v>590</v>
      </c>
      <c r="C6" s="3" t="s">
        <v>620</v>
      </c>
    </row>
    <row r="7" spans="1:3" s="11" customFormat="1" ht="18.75">
      <c r="B7" s="3" t="s">
        <v>621</v>
      </c>
      <c r="C7" s="3" t="s">
        <v>622</v>
      </c>
    </row>
    <row r="8" spans="1:3" s="11" customFormat="1" ht="18.75">
      <c r="B8" s="3" t="s">
        <v>623</v>
      </c>
      <c r="C8" s="3" t="s">
        <v>624</v>
      </c>
    </row>
    <row r="9" spans="1:3" s="11" customFormat="1" ht="18.75">
      <c r="B9" s="3" t="s">
        <v>625</v>
      </c>
      <c r="C9" s="3" t="s">
        <v>626</v>
      </c>
    </row>
    <row r="10" spans="1:3" s="11" customFormat="1" ht="18.75">
      <c r="B10" s="3" t="s">
        <v>20</v>
      </c>
      <c r="C10" s="3" t="s">
        <v>32</v>
      </c>
    </row>
    <row r="11" spans="1:3" s="11" customFormat="1" ht="18.75">
      <c r="B11" s="11" t="s">
        <v>1353</v>
      </c>
      <c r="C11" s="11" t="s">
        <v>1354</v>
      </c>
    </row>
    <row r="12" spans="1:3" s="11" customFormat="1" ht="18.75">
      <c r="B12" s="11" t="s">
        <v>1330</v>
      </c>
      <c r="C12" s="11" t="s">
        <v>1355</v>
      </c>
    </row>
    <row r="13" spans="1:3" s="11" customFormat="1" ht="18.75">
      <c r="B13" s="3" t="s">
        <v>58</v>
      </c>
      <c r="C13" s="3" t="s">
        <v>59</v>
      </c>
    </row>
    <row r="14" spans="1:3" s="39" customFormat="1" ht="18.75">
      <c r="A14" s="11"/>
      <c r="B14" s="3" t="s">
        <v>627</v>
      </c>
      <c r="C14" s="3" t="s">
        <v>628</v>
      </c>
    </row>
    <row r="15" spans="1:3" s="39" customFormat="1" ht="18.75">
      <c r="A15" s="11"/>
      <c r="B15" s="3" t="s">
        <v>629</v>
      </c>
      <c r="C15" s="3" t="s">
        <v>630</v>
      </c>
    </row>
    <row r="16" spans="1:3" s="11" customFormat="1" ht="18.75">
      <c r="B16" s="3" t="s">
        <v>631</v>
      </c>
      <c r="C16" s="3" t="s">
        <v>632</v>
      </c>
    </row>
    <row r="17" spans="1:3" s="11" customFormat="1" ht="18.75">
      <c r="B17" s="3" t="s">
        <v>633</v>
      </c>
      <c r="C17" s="3" t="s">
        <v>634</v>
      </c>
    </row>
    <row r="18" spans="1:3" s="11" customFormat="1" ht="18.75">
      <c r="B18" s="3" t="s">
        <v>635</v>
      </c>
      <c r="C18" s="3" t="s">
        <v>636</v>
      </c>
    </row>
    <row r="19" spans="1:3" s="11" customFormat="1" ht="18.75">
      <c r="B19" s="11" t="s">
        <v>1015</v>
      </c>
      <c r="C19" s="11" t="s">
        <v>1016</v>
      </c>
    </row>
    <row r="20" spans="1:3" s="11" customFormat="1" ht="18.75"/>
    <row r="21" spans="1:3" s="39" customFormat="1" ht="18.75">
      <c r="A21" s="11"/>
      <c r="B21" s="54"/>
      <c r="C21" s="3" t="s">
        <v>637</v>
      </c>
    </row>
    <row r="22" spans="1:3" s="39" customFormat="1" ht="18.75">
      <c r="A22" s="11"/>
      <c r="B22" s="56"/>
      <c r="C22" s="3" t="s">
        <v>1072</v>
      </c>
    </row>
    <row r="23" spans="1:3" s="39" customFormat="1" ht="18.75">
      <c r="A23" s="11"/>
      <c r="B23" s="55"/>
      <c r="C23" s="3" t="s">
        <v>638</v>
      </c>
    </row>
    <row r="24" spans="1:3" s="39" customFormat="1" ht="18.75">
      <c r="A24" s="11"/>
      <c r="B24" s="221">
        <v>27</v>
      </c>
      <c r="C24" s="3" t="s">
        <v>1073</v>
      </c>
    </row>
    <row r="25" spans="1:3" s="39" customFormat="1" ht="18.75">
      <c r="A25" s="11"/>
      <c r="B25" s="11"/>
      <c r="C25" s="3" t="s">
        <v>1074</v>
      </c>
    </row>
    <row r="26" spans="1:3" s="11" customFormat="1" ht="18.75"/>
    <row r="27" spans="1:3" s="39" customFormat="1" ht="18.75">
      <c r="A27" s="11"/>
      <c r="B27" s="3" t="s">
        <v>639</v>
      </c>
      <c r="C27" s="11"/>
    </row>
    <row r="28" spans="1:3" ht="18.75">
      <c r="B28" s="3" t="s">
        <v>640</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zoomScaleNormal="100" workbookViewId="0">
      <pane xSplit="3" ySplit="3" topLeftCell="E32" activePane="bottomRight" state="frozen"/>
      <selection pane="topRight" activeCell="C1" sqref="C1"/>
      <selection pane="bottomLeft" activeCell="A2" sqref="A2"/>
      <selection pane="bottomRight" activeCell="E35" sqref="E35"/>
    </sheetView>
  </sheetViews>
  <sheetFormatPr defaultColWidth="10.875" defaultRowHeight="18.75"/>
  <cols>
    <col min="1" max="1" width="4.875" style="3" customWidth="1"/>
    <col min="2" max="2" width="63.5" style="3" customWidth="1"/>
    <col min="3" max="3" width="13.5" style="153" customWidth="1"/>
    <col min="4" max="4" width="100.625" style="154" customWidth="1"/>
    <col min="5" max="5" width="150.875" style="155" customWidth="1"/>
    <col min="6" max="7" width="57.625" style="155" customWidth="1"/>
    <col min="8" max="8" width="100.875" style="155" customWidth="1"/>
    <col min="9" max="16384" width="10.875" style="3"/>
  </cols>
  <sheetData>
    <row r="1" spans="1:8" ht="21">
      <c r="A1" s="53" t="s">
        <v>92</v>
      </c>
      <c r="B1" s="17" t="s">
        <v>803</v>
      </c>
    </row>
    <row r="2" spans="1:8" s="160" customFormat="1" ht="15.75"/>
    <row r="3" spans="1:8" s="156" customFormat="1" ht="21">
      <c r="B3" s="14" t="s">
        <v>804</v>
      </c>
      <c r="C3" s="14" t="s">
        <v>805</v>
      </c>
      <c r="D3" s="14" t="s">
        <v>806</v>
      </c>
      <c r="E3" s="14" t="s">
        <v>807</v>
      </c>
      <c r="F3" s="14" t="s">
        <v>808</v>
      </c>
      <c r="G3" s="14" t="s">
        <v>809</v>
      </c>
      <c r="H3" s="14" t="s">
        <v>44</v>
      </c>
    </row>
    <row r="4" spans="1:8" ht="37.5">
      <c r="B4" s="165" t="s">
        <v>102</v>
      </c>
      <c r="C4" s="36">
        <v>2017</v>
      </c>
      <c r="D4" s="15" t="s">
        <v>838</v>
      </c>
      <c r="E4" s="15" t="s">
        <v>839</v>
      </c>
      <c r="F4" s="15"/>
      <c r="G4" s="15" t="s">
        <v>829</v>
      </c>
      <c r="H4" s="15"/>
    </row>
    <row r="5" spans="1:8">
      <c r="B5" s="166" t="s">
        <v>102</v>
      </c>
      <c r="C5" s="36">
        <v>2016</v>
      </c>
      <c r="D5" s="15" t="s">
        <v>849</v>
      </c>
      <c r="E5" s="15" t="s">
        <v>846</v>
      </c>
      <c r="F5" s="15"/>
      <c r="G5" s="15" t="s">
        <v>829</v>
      </c>
      <c r="H5" s="15"/>
    </row>
    <row r="6" spans="1:8">
      <c r="B6" s="167" t="s">
        <v>102</v>
      </c>
      <c r="C6" s="36">
        <v>2018</v>
      </c>
      <c r="D6" s="15" t="s">
        <v>843</v>
      </c>
      <c r="E6" s="15" t="s">
        <v>842</v>
      </c>
      <c r="F6" s="15"/>
      <c r="G6" s="15" t="s">
        <v>829</v>
      </c>
      <c r="H6" s="15"/>
    </row>
    <row r="7" spans="1:8">
      <c r="B7" s="168" t="s">
        <v>102</v>
      </c>
      <c r="C7" s="36">
        <v>2016</v>
      </c>
      <c r="D7" s="15" t="s">
        <v>845</v>
      </c>
      <c r="E7" s="15" t="s">
        <v>844</v>
      </c>
      <c r="F7" s="15"/>
      <c r="G7" s="15" t="s">
        <v>829</v>
      </c>
      <c r="H7" s="15"/>
    </row>
    <row r="8" spans="1:8" s="157" customFormat="1">
      <c r="B8" s="113" t="s">
        <v>815</v>
      </c>
      <c r="C8" s="36">
        <v>2019</v>
      </c>
      <c r="D8" s="15" t="s">
        <v>816</v>
      </c>
      <c r="E8" s="15" t="s">
        <v>817</v>
      </c>
      <c r="F8" s="15"/>
      <c r="G8" s="15"/>
      <c r="H8" s="15"/>
    </row>
    <row r="9" spans="1:8">
      <c r="B9" s="172" t="s">
        <v>818</v>
      </c>
      <c r="C9" s="36">
        <v>2020</v>
      </c>
      <c r="D9" s="15"/>
      <c r="E9" s="15"/>
      <c r="F9" s="15"/>
      <c r="G9" s="15"/>
      <c r="H9" s="15"/>
    </row>
    <row r="10" spans="1:8">
      <c r="B10" s="173" t="s">
        <v>837</v>
      </c>
      <c r="C10" s="36"/>
      <c r="D10" s="15"/>
      <c r="E10" s="15"/>
      <c r="F10" s="15"/>
      <c r="G10" s="15"/>
      <c r="H10" s="15"/>
    </row>
    <row r="11" spans="1:8">
      <c r="B11" s="169" t="s">
        <v>814</v>
      </c>
      <c r="C11" s="36">
        <v>2008</v>
      </c>
      <c r="D11" s="15" t="s">
        <v>853</v>
      </c>
      <c r="E11" s="15" t="s">
        <v>852</v>
      </c>
      <c r="F11" s="15"/>
      <c r="G11" s="15" t="s">
        <v>829</v>
      </c>
      <c r="H11" s="15"/>
    </row>
    <row r="12" spans="1:8">
      <c r="B12" s="170" t="s">
        <v>855</v>
      </c>
      <c r="C12" s="36">
        <v>2013</v>
      </c>
      <c r="D12" s="15" t="s">
        <v>856</v>
      </c>
      <c r="E12" s="15" t="s">
        <v>854</v>
      </c>
      <c r="F12" s="15"/>
      <c r="G12" s="15" t="s">
        <v>829</v>
      </c>
      <c r="H12" s="15"/>
    </row>
    <row r="13" spans="1:8">
      <c r="B13" s="171" t="s">
        <v>102</v>
      </c>
      <c r="C13" s="36">
        <v>2014</v>
      </c>
      <c r="D13" s="15" t="s">
        <v>851</v>
      </c>
      <c r="E13" s="15" t="s">
        <v>850</v>
      </c>
      <c r="F13" s="15"/>
      <c r="G13" s="15" t="s">
        <v>829</v>
      </c>
      <c r="H13" s="15"/>
    </row>
    <row r="14" spans="1:8">
      <c r="B14" s="183" t="s">
        <v>102</v>
      </c>
      <c r="C14" s="36">
        <v>2020</v>
      </c>
      <c r="D14" s="15" t="s">
        <v>950</v>
      </c>
      <c r="E14" s="15" t="s">
        <v>951</v>
      </c>
      <c r="F14" s="15"/>
      <c r="G14" s="15" t="s">
        <v>829</v>
      </c>
      <c r="H14" s="15"/>
    </row>
    <row r="15" spans="1:8">
      <c r="B15" s="186" t="s">
        <v>961</v>
      </c>
      <c r="C15" s="36">
        <v>2019</v>
      </c>
      <c r="D15" s="15" t="s">
        <v>962</v>
      </c>
      <c r="E15" s="15" t="s">
        <v>828</v>
      </c>
      <c r="F15" s="15"/>
      <c r="G15" s="15" t="s">
        <v>829</v>
      </c>
      <c r="H15" s="15"/>
    </row>
    <row r="16" spans="1:8">
      <c r="B16" s="189" t="s">
        <v>102</v>
      </c>
      <c r="C16" s="36">
        <v>2020</v>
      </c>
      <c r="D16" s="15" t="s">
        <v>963</v>
      </c>
      <c r="E16" s="15" t="s">
        <v>964</v>
      </c>
      <c r="F16" s="15"/>
      <c r="G16" s="15" t="s">
        <v>829</v>
      </c>
      <c r="H16" s="15"/>
    </row>
    <row r="17" spans="1:19">
      <c r="B17" s="192" t="s">
        <v>102</v>
      </c>
      <c r="C17" s="36">
        <v>2015</v>
      </c>
      <c r="D17" s="15" t="s">
        <v>965</v>
      </c>
      <c r="E17" s="15" t="s">
        <v>966</v>
      </c>
      <c r="F17" s="15"/>
      <c r="G17" s="15" t="s">
        <v>829</v>
      </c>
      <c r="H17" s="15"/>
    </row>
    <row r="18" spans="1:19" s="157" customFormat="1">
      <c r="B18" s="71" t="s">
        <v>102</v>
      </c>
      <c r="C18" s="36">
        <v>2019</v>
      </c>
      <c r="D18" s="15" t="s">
        <v>820</v>
      </c>
      <c r="E18" s="15" t="s">
        <v>819</v>
      </c>
      <c r="F18" s="15"/>
      <c r="G18" s="15" t="s">
        <v>829</v>
      </c>
      <c r="H18" s="15"/>
    </row>
    <row r="19" spans="1:19" s="157" customFormat="1">
      <c r="B19" s="72" t="s">
        <v>102</v>
      </c>
      <c r="C19" s="36">
        <v>2019</v>
      </c>
      <c r="D19" s="15" t="s">
        <v>821</v>
      </c>
      <c r="E19" s="15" t="s">
        <v>822</v>
      </c>
      <c r="F19" s="15"/>
      <c r="G19" s="15" t="s">
        <v>829</v>
      </c>
      <c r="H19" s="15"/>
    </row>
    <row r="20" spans="1:19">
      <c r="B20" s="158" t="s">
        <v>810</v>
      </c>
      <c r="C20" s="36">
        <v>2019</v>
      </c>
      <c r="D20" s="15" t="s">
        <v>811</v>
      </c>
      <c r="E20" s="15" t="s">
        <v>812</v>
      </c>
      <c r="F20" s="15"/>
      <c r="G20" s="15" t="s">
        <v>813</v>
      </c>
      <c r="H20" s="15"/>
    </row>
    <row r="21" spans="1:19" s="157" customFormat="1">
      <c r="B21" s="73" t="s">
        <v>102</v>
      </c>
      <c r="C21" s="36">
        <v>2019</v>
      </c>
      <c r="D21" s="15" t="s">
        <v>823</v>
      </c>
      <c r="E21" s="15" t="s">
        <v>824</v>
      </c>
      <c r="F21" s="15"/>
      <c r="G21" s="15" t="s">
        <v>829</v>
      </c>
      <c r="H21" s="15"/>
    </row>
    <row r="22" spans="1:19" s="157" customFormat="1">
      <c r="B22" s="61" t="s">
        <v>102</v>
      </c>
      <c r="C22" s="36">
        <v>2019</v>
      </c>
      <c r="D22" s="15" t="s">
        <v>827</v>
      </c>
      <c r="E22" s="15" t="s">
        <v>825</v>
      </c>
      <c r="F22" s="15"/>
      <c r="G22" s="15" t="s">
        <v>829</v>
      </c>
      <c r="H22" s="15"/>
    </row>
    <row r="23" spans="1:19" s="157" customFormat="1">
      <c r="B23" s="66" t="s">
        <v>102</v>
      </c>
      <c r="C23" s="36">
        <v>2019</v>
      </c>
      <c r="D23" s="15" t="s">
        <v>826</v>
      </c>
      <c r="E23" s="15" t="s">
        <v>828</v>
      </c>
      <c r="F23" s="15"/>
      <c r="G23" s="15" t="s">
        <v>829</v>
      </c>
      <c r="H23" s="15"/>
    </row>
    <row r="24" spans="1:19" s="137" customFormat="1">
      <c r="B24" s="77" t="s">
        <v>102</v>
      </c>
      <c r="C24" s="36">
        <v>2018</v>
      </c>
      <c r="D24" s="15" t="s">
        <v>1063</v>
      </c>
      <c r="E24" s="15" t="s">
        <v>830</v>
      </c>
      <c r="F24" s="15"/>
      <c r="G24" s="15" t="s">
        <v>829</v>
      </c>
      <c r="H24" s="15"/>
      <c r="K24" s="3"/>
      <c r="L24" s="3"/>
      <c r="M24" s="3"/>
      <c r="N24" s="3"/>
      <c r="O24" s="3"/>
      <c r="P24" s="3"/>
      <c r="Q24" s="3"/>
      <c r="R24" s="3"/>
      <c r="S24" s="23"/>
    </row>
    <row r="25" spans="1:19" s="157" customFormat="1">
      <c r="A25" s="246"/>
      <c r="B25" s="161" t="s">
        <v>102</v>
      </c>
      <c r="C25" s="36">
        <v>2018</v>
      </c>
      <c r="D25" s="15" t="s">
        <v>1055</v>
      </c>
      <c r="E25" s="15" t="s">
        <v>1056</v>
      </c>
      <c r="F25" s="15"/>
      <c r="G25" s="15" t="s">
        <v>829</v>
      </c>
      <c r="H25" s="15"/>
    </row>
    <row r="26" spans="1:19">
      <c r="B26" s="162" t="s">
        <v>102</v>
      </c>
      <c r="C26" s="36">
        <v>2019</v>
      </c>
      <c r="D26" s="15" t="s">
        <v>832</v>
      </c>
      <c r="E26" s="15" t="s">
        <v>831</v>
      </c>
      <c r="F26" s="15"/>
      <c r="G26" s="15" t="s">
        <v>829</v>
      </c>
      <c r="H26" s="15"/>
    </row>
    <row r="27" spans="1:19">
      <c r="B27" s="163" t="s">
        <v>102</v>
      </c>
      <c r="C27" s="36">
        <v>2020</v>
      </c>
      <c r="D27" s="15" t="s">
        <v>871</v>
      </c>
      <c r="E27" s="15" t="s">
        <v>833</v>
      </c>
      <c r="F27" s="15"/>
      <c r="G27" s="15" t="s">
        <v>829</v>
      </c>
      <c r="H27" s="15"/>
    </row>
    <row r="28" spans="1:19">
      <c r="B28" s="83" t="s">
        <v>836</v>
      </c>
      <c r="C28" s="36">
        <v>2013</v>
      </c>
      <c r="D28" s="15" t="s">
        <v>834</v>
      </c>
      <c r="E28" s="15" t="s">
        <v>835</v>
      </c>
      <c r="F28" s="15"/>
      <c r="G28" s="15" t="s">
        <v>829</v>
      </c>
      <c r="H28" s="15"/>
    </row>
    <row r="29" spans="1:19">
      <c r="B29" s="164" t="s">
        <v>102</v>
      </c>
      <c r="C29" s="36">
        <v>2016</v>
      </c>
      <c r="D29" s="15" t="s">
        <v>847</v>
      </c>
      <c r="E29" s="15" t="s">
        <v>844</v>
      </c>
      <c r="F29" s="15"/>
      <c r="G29" s="15" t="s">
        <v>829</v>
      </c>
      <c r="H29" s="15"/>
    </row>
    <row r="30" spans="1:19">
      <c r="B30" s="93" t="s">
        <v>840</v>
      </c>
      <c r="C30" s="36">
        <v>2019</v>
      </c>
      <c r="D30" s="15" t="s">
        <v>848</v>
      </c>
      <c r="E30" s="15" t="s">
        <v>841</v>
      </c>
      <c r="F30" s="15"/>
      <c r="G30" s="15" t="s">
        <v>829</v>
      </c>
      <c r="H30" s="15"/>
    </row>
    <row r="31" spans="1:19">
      <c r="B31" s="201" t="s">
        <v>1017</v>
      </c>
      <c r="C31" s="202">
        <v>2017</v>
      </c>
      <c r="D31" s="203" t="s">
        <v>1018</v>
      </c>
      <c r="E31" s="203"/>
      <c r="F31" s="203"/>
      <c r="G31" s="203"/>
      <c r="H31" s="203"/>
    </row>
    <row r="32" spans="1:19" ht="37.5">
      <c r="B32" s="204" t="s">
        <v>1019</v>
      </c>
      <c r="C32" s="202">
        <v>2017</v>
      </c>
      <c r="D32" s="203" t="s">
        <v>1020</v>
      </c>
      <c r="E32" s="203" t="s">
        <v>1021</v>
      </c>
      <c r="F32" s="203"/>
      <c r="G32" s="203"/>
      <c r="H32" s="203"/>
    </row>
    <row r="33" spans="1:8">
      <c r="B33" s="205" t="s">
        <v>1022</v>
      </c>
      <c r="C33" s="202">
        <v>1979</v>
      </c>
      <c r="D33" s="203" t="s">
        <v>1023</v>
      </c>
      <c r="E33" s="203" t="s">
        <v>1024</v>
      </c>
      <c r="F33" s="203"/>
      <c r="G33" s="203"/>
      <c r="H33" s="203"/>
    </row>
    <row r="34" spans="1:8">
      <c r="B34" s="206"/>
      <c r="C34" s="202"/>
      <c r="D34" s="203"/>
      <c r="E34" s="203"/>
      <c r="F34" s="203"/>
      <c r="G34" s="203"/>
      <c r="H34" s="203"/>
    </row>
    <row r="35" spans="1:8">
      <c r="A35" s="277"/>
      <c r="B35" s="269" t="s">
        <v>102</v>
      </c>
      <c r="C35" s="202">
        <v>2020</v>
      </c>
      <c r="D35" s="203" t="s">
        <v>1523</v>
      </c>
      <c r="E35" s="203" t="s">
        <v>1524</v>
      </c>
      <c r="F35" s="203"/>
      <c r="G35" s="203"/>
      <c r="H35" s="203"/>
    </row>
    <row r="36" spans="1:8">
      <c r="B36" s="1" t="s">
        <v>1382</v>
      </c>
      <c r="C36" s="247">
        <v>2021</v>
      </c>
      <c r="D36" s="15" t="s">
        <v>1383</v>
      </c>
      <c r="E36" s="15" t="s">
        <v>1384</v>
      </c>
      <c r="F36" s="203"/>
      <c r="G36" s="15" t="s">
        <v>1385</v>
      </c>
      <c r="H36" s="203"/>
    </row>
  </sheetData>
  <autoFilter ref="B3:H3">
    <sortState ref="B4:H206">
      <sortCondition ref="G3:G20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F239"/>
  <sheetViews>
    <sheetView zoomScaleNormal="100" workbookViewId="0">
      <pane xSplit="2" ySplit="3" topLeftCell="K4" activePane="bottomRight" state="frozen"/>
      <selection pane="topRight" activeCell="C1" sqref="C1"/>
      <selection pane="bottomLeft" activeCell="A5" sqref="A5"/>
      <selection pane="bottomRight" activeCell="B20" sqref="B20"/>
    </sheetView>
  </sheetViews>
  <sheetFormatPr defaultColWidth="10.875" defaultRowHeight="18.75"/>
  <cols>
    <col min="1" max="1" width="4.875" style="3" customWidth="1"/>
    <col min="2" max="2" width="53.5" style="3" customWidth="1"/>
    <col min="3" max="3" width="29.125" style="80" customWidth="1"/>
    <col min="4" max="4" width="60.875" style="3" customWidth="1"/>
    <col min="5" max="5" width="35.875" style="6" customWidth="1"/>
    <col min="6" max="7" width="18.875" style="6" customWidth="1"/>
    <col min="8" max="8" width="20.875" style="41" customWidth="1"/>
    <col min="9" max="9" width="30.875" style="80" customWidth="1"/>
    <col min="10" max="11" width="30.875" style="3" customWidth="1"/>
    <col min="12" max="12" width="12.875" style="3" customWidth="1"/>
    <col min="13" max="14" width="12.875" style="6" customWidth="1"/>
    <col min="15" max="15" width="5" style="41" customWidth="1"/>
    <col min="16" max="16" width="25" style="6" customWidth="1"/>
    <col min="17" max="17" width="25" style="144" customWidth="1"/>
    <col min="18" max="18" width="10.875" style="3"/>
    <col min="19" max="19" width="14.875" style="80" customWidth="1"/>
    <col min="20" max="20" width="13.875" style="3" customWidth="1"/>
    <col min="21" max="21" width="16.875" style="80" customWidth="1"/>
    <col min="22" max="22" width="16.875" style="3" customWidth="1"/>
    <col min="23" max="23" width="13.375" style="80" customWidth="1"/>
    <col min="24" max="24" width="4.875" style="41" customWidth="1"/>
    <col min="25" max="25" width="17.375" style="3" customWidth="1"/>
    <col min="26" max="26" width="10.875" style="3" customWidth="1"/>
    <col min="27" max="29" width="10.875" style="3"/>
    <col min="30" max="31" width="14.875" style="41" customWidth="1"/>
    <col min="32" max="33" width="14.875" style="3" customWidth="1"/>
    <col min="34" max="34" width="10.875" style="6"/>
    <col min="35" max="35" width="10.875" style="3"/>
    <col min="36" max="36" width="12.875" style="3" customWidth="1"/>
    <col min="37" max="37" width="10.875" style="3"/>
    <col min="38" max="38" width="14.875" style="3" customWidth="1"/>
    <col min="39" max="39" width="4.875" style="41" customWidth="1"/>
    <col min="40" max="40" width="17.625" style="3" customWidth="1"/>
    <col min="41" max="41" width="17.5" style="3" customWidth="1"/>
    <col min="42" max="42" width="13.5" style="3" customWidth="1"/>
    <col min="43" max="44" width="10.875" style="3"/>
    <col min="45" max="45" width="4.875" style="160" customWidth="1"/>
    <col min="46" max="46" width="60.875" style="80" customWidth="1"/>
    <col min="47" max="47" width="60.875" style="3" customWidth="1"/>
    <col min="48" max="16384" width="10.875" style="3"/>
  </cols>
  <sheetData>
    <row r="1" spans="1:47" ht="21">
      <c r="A1" s="53" t="s">
        <v>92</v>
      </c>
      <c r="B1" s="17" t="s">
        <v>91</v>
      </c>
      <c r="C1" s="232"/>
      <c r="D1" s="20"/>
      <c r="P1" s="58" t="s">
        <v>38</v>
      </c>
      <c r="Q1" s="274"/>
      <c r="R1" s="22"/>
      <c r="S1" s="181"/>
      <c r="T1" s="22"/>
      <c r="Y1" s="58" t="s">
        <v>39</v>
      </c>
      <c r="AD1" s="38"/>
      <c r="AE1" s="38"/>
      <c r="AJ1" s="22"/>
      <c r="AN1" s="58" t="s">
        <v>48</v>
      </c>
    </row>
    <row r="2" spans="1:47" s="8" customFormat="1" ht="75">
      <c r="A2" s="4"/>
      <c r="B2" s="18" t="s">
        <v>16</v>
      </c>
      <c r="C2" s="18" t="s">
        <v>1153</v>
      </c>
      <c r="D2" s="18" t="s">
        <v>13</v>
      </c>
      <c r="E2" s="18" t="s">
        <v>19</v>
      </c>
      <c r="F2" s="18" t="s">
        <v>595</v>
      </c>
      <c r="G2" s="18" t="s">
        <v>594</v>
      </c>
      <c r="H2" s="18" t="s">
        <v>987</v>
      </c>
      <c r="I2" s="18" t="s">
        <v>1013</v>
      </c>
      <c r="J2" s="18" t="s">
        <v>873</v>
      </c>
      <c r="K2" s="18" t="s">
        <v>874</v>
      </c>
      <c r="L2" s="18" t="s">
        <v>955</v>
      </c>
      <c r="M2" s="18" t="s">
        <v>15</v>
      </c>
      <c r="N2" s="18" t="s">
        <v>80</v>
      </c>
      <c r="O2" s="41"/>
      <c r="P2" s="18" t="s">
        <v>751</v>
      </c>
      <c r="Q2" s="18" t="s">
        <v>990</v>
      </c>
      <c r="R2" s="18" t="s">
        <v>14</v>
      </c>
      <c r="S2" s="18" t="s">
        <v>989</v>
      </c>
      <c r="T2" s="18" t="s">
        <v>1011</v>
      </c>
      <c r="U2" s="18" t="s">
        <v>777</v>
      </c>
      <c r="V2" s="18" t="s">
        <v>597</v>
      </c>
      <c r="W2" s="18" t="s">
        <v>642</v>
      </c>
      <c r="X2" s="41"/>
      <c r="Y2" s="105" t="s">
        <v>49</v>
      </c>
      <c r="Z2" s="105" t="s">
        <v>85</v>
      </c>
      <c r="AA2" s="105" t="s">
        <v>86</v>
      </c>
      <c r="AB2" s="105" t="s">
        <v>24</v>
      </c>
      <c r="AC2" s="105" t="s">
        <v>25</v>
      </c>
      <c r="AD2" s="105" t="s">
        <v>71</v>
      </c>
      <c r="AE2" s="105" t="s">
        <v>72</v>
      </c>
      <c r="AF2" s="105" t="s">
        <v>34</v>
      </c>
      <c r="AG2" s="105" t="s">
        <v>27</v>
      </c>
      <c r="AH2" s="105" t="s">
        <v>42</v>
      </c>
      <c r="AI2" s="105" t="s">
        <v>31</v>
      </c>
      <c r="AJ2" s="105" t="s">
        <v>985</v>
      </c>
      <c r="AK2" s="105" t="s">
        <v>51</v>
      </c>
      <c r="AL2" s="105" t="s">
        <v>1077</v>
      </c>
      <c r="AM2" s="41"/>
      <c r="AN2" s="105" t="s">
        <v>35</v>
      </c>
      <c r="AO2" s="105" t="s">
        <v>986</v>
      </c>
      <c r="AP2" s="105" t="s">
        <v>26</v>
      </c>
      <c r="AQ2" s="105" t="s">
        <v>22</v>
      </c>
      <c r="AR2" s="105" t="s">
        <v>23</v>
      </c>
      <c r="AS2" s="160"/>
      <c r="AT2" s="18" t="s">
        <v>800</v>
      </c>
      <c r="AU2" s="18" t="s">
        <v>44</v>
      </c>
    </row>
    <row r="3" spans="1:47" s="4" customFormat="1" ht="37.5">
      <c r="B3" s="14"/>
      <c r="C3" s="65"/>
      <c r="D3" s="14"/>
      <c r="E3" s="14"/>
      <c r="F3" s="14"/>
      <c r="G3" s="14"/>
      <c r="H3" s="41"/>
      <c r="I3" s="65"/>
      <c r="J3" s="14"/>
      <c r="K3" s="14"/>
      <c r="L3" s="14" t="s">
        <v>68</v>
      </c>
      <c r="M3" s="14"/>
      <c r="N3" s="14"/>
      <c r="O3" s="41"/>
      <c r="P3" s="14"/>
      <c r="Q3" s="65"/>
      <c r="R3" s="14" t="s">
        <v>17</v>
      </c>
      <c r="S3" s="65"/>
      <c r="T3" s="14" t="s">
        <v>17</v>
      </c>
      <c r="U3" s="65" t="s">
        <v>30</v>
      </c>
      <c r="V3" s="14" t="s">
        <v>18</v>
      </c>
      <c r="W3" s="65"/>
      <c r="X3" s="41"/>
      <c r="Y3" s="14" t="s">
        <v>50</v>
      </c>
      <c r="Z3" s="14" t="s">
        <v>17</v>
      </c>
      <c r="AA3" s="14" t="s">
        <v>17</v>
      </c>
      <c r="AB3" s="14" t="s">
        <v>29</v>
      </c>
      <c r="AC3" s="14" t="s">
        <v>29</v>
      </c>
      <c r="AD3" s="14" t="s">
        <v>28</v>
      </c>
      <c r="AE3" s="14" t="s">
        <v>28</v>
      </c>
      <c r="AF3" s="14" t="s">
        <v>36</v>
      </c>
      <c r="AG3" s="14" t="s">
        <v>36</v>
      </c>
      <c r="AH3" s="14" t="s">
        <v>43</v>
      </c>
      <c r="AI3" s="60" t="s">
        <v>30</v>
      </c>
      <c r="AJ3" s="14" t="s">
        <v>29</v>
      </c>
      <c r="AK3" s="14" t="s">
        <v>30</v>
      </c>
      <c r="AL3" s="14" t="s">
        <v>589</v>
      </c>
      <c r="AM3" s="41"/>
      <c r="AN3" s="14" t="s">
        <v>37</v>
      </c>
      <c r="AO3" s="14" t="s">
        <v>21</v>
      </c>
      <c r="AP3" s="14" t="s">
        <v>37</v>
      </c>
      <c r="AQ3" s="14" t="s">
        <v>21</v>
      </c>
      <c r="AR3" s="14" t="s">
        <v>21</v>
      </c>
      <c r="AS3" s="160"/>
      <c r="AT3" s="65"/>
      <c r="AU3" s="14"/>
    </row>
    <row r="4" spans="1:47" s="13" customFormat="1" ht="20.100000000000001" customHeight="1">
      <c r="B4" s="113" t="s">
        <v>601</v>
      </c>
      <c r="C4" s="36" t="s">
        <v>1412</v>
      </c>
      <c r="D4" s="113" t="s">
        <v>602</v>
      </c>
      <c r="E4" s="113" t="s">
        <v>603</v>
      </c>
      <c r="F4" s="119">
        <v>44.8111611</v>
      </c>
      <c r="G4" s="119">
        <v>-63.775805599999998</v>
      </c>
      <c r="H4" s="36" t="s">
        <v>799</v>
      </c>
      <c r="I4" s="68" t="s">
        <v>1154</v>
      </c>
      <c r="J4" s="75" t="s">
        <v>884</v>
      </c>
      <c r="K4" s="68" t="s">
        <v>1201</v>
      </c>
      <c r="L4" s="98">
        <v>69</v>
      </c>
      <c r="M4" s="114">
        <v>2008</v>
      </c>
      <c r="N4" s="222">
        <v>2100</v>
      </c>
      <c r="O4" s="263"/>
      <c r="P4" s="114" t="s">
        <v>619</v>
      </c>
      <c r="Q4" s="273" t="s">
        <v>1484</v>
      </c>
      <c r="R4" s="120">
        <v>2</v>
      </c>
      <c r="S4" s="197">
        <f>System!$C$9</f>
        <v>0.95</v>
      </c>
      <c r="T4" s="185">
        <f t="shared" ref="T4:T35" si="0">R4*S4</f>
        <v>1.9</v>
      </c>
      <c r="U4" s="226">
        <v>0.3666666666666667</v>
      </c>
      <c r="V4" s="190">
        <f t="shared" ref="V4:V35" si="1">R4*24*365*U4/1000</f>
        <v>6.4240000000000013</v>
      </c>
      <c r="W4" s="57">
        <v>1</v>
      </c>
      <c r="X4" s="263"/>
      <c r="Y4" s="116"/>
      <c r="Z4" s="106"/>
      <c r="AA4" s="106"/>
      <c r="AB4" s="116"/>
      <c r="AC4" s="115"/>
      <c r="AD4" s="115"/>
      <c r="AE4" s="115"/>
      <c r="AF4" s="117"/>
      <c r="AG4" s="115"/>
      <c r="AH4" s="116"/>
      <c r="AI4" s="115"/>
      <c r="AJ4" s="115"/>
      <c r="AK4" s="106"/>
      <c r="AL4" s="57"/>
      <c r="AM4" s="263"/>
      <c r="AN4" s="115"/>
      <c r="AO4" s="115"/>
      <c r="AP4" s="115"/>
      <c r="AQ4" s="115"/>
      <c r="AR4" s="115"/>
      <c r="AS4" s="263"/>
      <c r="AT4" s="67"/>
      <c r="AU4" s="15"/>
    </row>
    <row r="5" spans="1:47" s="13" customFormat="1" ht="20.100000000000001" customHeight="1">
      <c r="B5" s="113" t="s">
        <v>598</v>
      </c>
      <c r="C5" s="36" t="s">
        <v>1396</v>
      </c>
      <c r="D5" s="113" t="s">
        <v>599</v>
      </c>
      <c r="E5" s="125" t="s">
        <v>600</v>
      </c>
      <c r="F5" s="119">
        <v>44.051546999999999</v>
      </c>
      <c r="G5" s="119">
        <v>-64.695611</v>
      </c>
      <c r="H5" s="36" t="s">
        <v>799</v>
      </c>
      <c r="I5" s="68" t="s">
        <v>1154</v>
      </c>
      <c r="J5" s="75" t="s">
        <v>881</v>
      </c>
      <c r="K5" s="68" t="s">
        <v>1195</v>
      </c>
      <c r="L5" s="98">
        <v>69</v>
      </c>
      <c r="M5" s="114">
        <v>1995</v>
      </c>
      <c r="N5" s="222">
        <v>2100</v>
      </c>
      <c r="O5" s="263"/>
      <c r="P5" s="114" t="s">
        <v>790</v>
      </c>
      <c r="Q5" s="273" t="s">
        <v>1484</v>
      </c>
      <c r="R5" s="120">
        <v>30</v>
      </c>
      <c r="S5" s="197">
        <f>System!$C$9</f>
        <v>0.95</v>
      </c>
      <c r="T5" s="185">
        <f t="shared" si="0"/>
        <v>28.5</v>
      </c>
      <c r="U5" s="226">
        <v>0.3666666666666667</v>
      </c>
      <c r="V5" s="190">
        <f t="shared" si="1"/>
        <v>96.360000000000014</v>
      </c>
      <c r="W5" s="57">
        <v>1</v>
      </c>
      <c r="X5" s="263"/>
      <c r="Y5" s="59"/>
      <c r="Z5" s="106"/>
      <c r="AA5" s="106"/>
      <c r="AB5" s="59"/>
      <c r="AC5" s="59"/>
      <c r="AD5" s="59"/>
      <c r="AE5" s="59"/>
      <c r="AF5" s="59"/>
      <c r="AG5" s="59"/>
      <c r="AH5" s="59"/>
      <c r="AI5" s="59"/>
      <c r="AJ5" s="59"/>
      <c r="AK5" s="106"/>
      <c r="AL5" s="57"/>
      <c r="AM5" s="263"/>
      <c r="AN5" s="59"/>
      <c r="AO5" s="59"/>
      <c r="AP5" s="59"/>
      <c r="AQ5" s="59"/>
      <c r="AR5" s="59"/>
      <c r="AS5" s="263"/>
      <c r="AT5" s="67"/>
      <c r="AU5" s="15"/>
    </row>
    <row r="6" spans="1:47" s="13" customFormat="1" ht="20.100000000000001" customHeight="1">
      <c r="B6" s="83" t="s">
        <v>108</v>
      </c>
      <c r="C6" s="36" t="s">
        <v>1439</v>
      </c>
      <c r="D6" s="71" t="s">
        <v>102</v>
      </c>
      <c r="E6" s="111" t="s">
        <v>109</v>
      </c>
      <c r="F6" s="119">
        <v>45.598199999999999</v>
      </c>
      <c r="G6" s="119">
        <v>-61.360100000000003</v>
      </c>
      <c r="H6" s="36" t="s">
        <v>799</v>
      </c>
      <c r="I6" s="68" t="s">
        <v>1155</v>
      </c>
      <c r="J6" s="75" t="s">
        <v>533</v>
      </c>
      <c r="K6" s="68" t="s">
        <v>1213</v>
      </c>
      <c r="L6" s="98">
        <v>69</v>
      </c>
      <c r="M6" s="81">
        <v>2013</v>
      </c>
      <c r="N6" s="222">
        <v>2100</v>
      </c>
      <c r="O6" s="160"/>
      <c r="P6" s="81" t="s">
        <v>790</v>
      </c>
      <c r="Q6" s="273" t="s">
        <v>1484</v>
      </c>
      <c r="R6" s="194">
        <v>63.8</v>
      </c>
      <c r="S6" s="224">
        <v>0.7</v>
      </c>
      <c r="T6" s="194">
        <f t="shared" si="0"/>
        <v>44.66</v>
      </c>
      <c r="U6" s="226">
        <v>0.3666666666666667</v>
      </c>
      <c r="V6" s="190">
        <f t="shared" si="1"/>
        <v>204.92559999999997</v>
      </c>
      <c r="W6" s="57">
        <v>1</v>
      </c>
      <c r="X6" s="160"/>
      <c r="Y6" s="90"/>
      <c r="Z6" s="86"/>
      <c r="AA6" s="91"/>
      <c r="AB6" s="90"/>
      <c r="AC6" s="87"/>
      <c r="AD6" s="87"/>
      <c r="AE6" s="87"/>
      <c r="AF6" s="89"/>
      <c r="AG6" s="87"/>
      <c r="AH6" s="69" t="s">
        <v>802</v>
      </c>
      <c r="AI6" s="139"/>
      <c r="AJ6" s="87"/>
      <c r="AK6" s="106"/>
      <c r="AL6" s="57"/>
      <c r="AM6" s="160"/>
      <c r="AN6" s="87"/>
      <c r="AO6" s="87"/>
      <c r="AP6" s="87"/>
      <c r="AQ6" s="87"/>
      <c r="AR6" s="87"/>
      <c r="AS6" s="160"/>
      <c r="AT6" s="115"/>
      <c r="AU6" s="87"/>
    </row>
    <row r="7" spans="1:47" s="13" customFormat="1" ht="20.100000000000001" customHeight="1">
      <c r="B7" s="113" t="s">
        <v>606</v>
      </c>
      <c r="C7" s="36" t="s">
        <v>1449</v>
      </c>
      <c r="D7" s="113" t="s">
        <v>607</v>
      </c>
      <c r="E7" s="125" t="s">
        <v>984</v>
      </c>
      <c r="F7" s="119">
        <v>45.044748599999998</v>
      </c>
      <c r="G7" s="119">
        <v>-63.138944799999997</v>
      </c>
      <c r="H7" s="36" t="s">
        <v>799</v>
      </c>
      <c r="I7" s="68" t="s">
        <v>1154</v>
      </c>
      <c r="J7" s="75" t="s">
        <v>513</v>
      </c>
      <c r="K7" s="68" t="s">
        <v>1208</v>
      </c>
      <c r="L7" s="98">
        <v>69</v>
      </c>
      <c r="M7" s="114">
        <v>1995</v>
      </c>
      <c r="N7" s="222">
        <v>2100</v>
      </c>
      <c r="O7" s="263"/>
      <c r="P7" s="114" t="s">
        <v>790</v>
      </c>
      <c r="Q7" s="273" t="s">
        <v>1484</v>
      </c>
      <c r="R7" s="120">
        <v>1.2</v>
      </c>
      <c r="S7" s="197">
        <f>System!$C$9</f>
        <v>0.95</v>
      </c>
      <c r="T7" s="185">
        <f t="shared" si="0"/>
        <v>1.1399999999999999</v>
      </c>
      <c r="U7" s="226">
        <v>0.3666666666666667</v>
      </c>
      <c r="V7" s="190">
        <f t="shared" si="1"/>
        <v>3.8543999999999996</v>
      </c>
      <c r="W7" s="57">
        <v>1</v>
      </c>
      <c r="X7" s="263"/>
      <c r="Y7" s="116"/>
      <c r="Z7" s="106"/>
      <c r="AA7" s="106"/>
      <c r="AB7" s="116"/>
      <c r="AC7" s="115"/>
      <c r="AD7" s="115"/>
      <c r="AE7" s="115"/>
      <c r="AF7" s="117"/>
      <c r="AG7" s="115"/>
      <c r="AH7" s="116"/>
      <c r="AI7" s="141"/>
      <c r="AJ7" s="115"/>
      <c r="AK7" s="106"/>
      <c r="AL7" s="57"/>
      <c r="AM7" s="263"/>
      <c r="AN7" s="115"/>
      <c r="AO7" s="115"/>
      <c r="AP7" s="115"/>
      <c r="AQ7" s="115"/>
      <c r="AR7" s="115"/>
      <c r="AS7" s="263"/>
      <c r="AT7" s="67"/>
      <c r="AU7" s="87"/>
    </row>
    <row r="8" spans="1:47" s="13" customFormat="1" ht="20.100000000000001" customHeight="1">
      <c r="B8" s="83" t="s">
        <v>702</v>
      </c>
      <c r="C8" s="36" t="s">
        <v>1109</v>
      </c>
      <c r="D8" s="71" t="s">
        <v>102</v>
      </c>
      <c r="E8" s="71" t="s">
        <v>104</v>
      </c>
      <c r="F8" s="118">
        <v>46.23939</v>
      </c>
      <c r="G8" s="118">
        <v>-60.038020000000003</v>
      </c>
      <c r="H8" s="36" t="s">
        <v>799</v>
      </c>
      <c r="I8" s="68" t="s">
        <v>1155</v>
      </c>
      <c r="J8" s="75" t="s">
        <v>877</v>
      </c>
      <c r="K8" s="68" t="s">
        <v>1187</v>
      </c>
      <c r="L8" s="98">
        <v>230</v>
      </c>
      <c r="M8" s="81">
        <v>1979</v>
      </c>
      <c r="N8" s="84">
        <v>2039</v>
      </c>
      <c r="O8" s="41"/>
      <c r="P8" s="81" t="s">
        <v>791</v>
      </c>
      <c r="Q8" s="68" t="s">
        <v>778</v>
      </c>
      <c r="R8" s="143">
        <v>150</v>
      </c>
      <c r="S8" s="197">
        <f>System!$C$4</f>
        <v>0.9</v>
      </c>
      <c r="T8" s="185">
        <f t="shared" si="0"/>
        <v>135</v>
      </c>
      <c r="U8" s="226">
        <v>0.55777777777777782</v>
      </c>
      <c r="V8" s="190">
        <f t="shared" si="1"/>
        <v>732.92</v>
      </c>
      <c r="W8" s="126">
        <v>4</v>
      </c>
      <c r="X8" s="41"/>
      <c r="Y8" s="128">
        <v>10.237</v>
      </c>
      <c r="Z8" s="159">
        <v>70</v>
      </c>
      <c r="AA8" s="159">
        <v>146.5</v>
      </c>
      <c r="AB8" s="174">
        <v>24</v>
      </c>
      <c r="AC8" s="174">
        <v>24</v>
      </c>
      <c r="AD8" s="150" t="s">
        <v>801</v>
      </c>
      <c r="AE8" s="150" t="s">
        <v>801</v>
      </c>
      <c r="AF8" s="150" t="s">
        <v>801</v>
      </c>
      <c r="AG8" s="150" t="s">
        <v>801</v>
      </c>
      <c r="AH8" s="57"/>
      <c r="AI8" s="175">
        <v>0.2</v>
      </c>
      <c r="AJ8" s="57"/>
      <c r="AK8" s="151">
        <v>2.5</v>
      </c>
      <c r="AL8" s="150">
        <v>24</v>
      </c>
      <c r="AM8" s="41"/>
      <c r="AN8" s="57"/>
      <c r="AO8" s="57"/>
      <c r="AP8" s="57"/>
      <c r="AQ8" s="57"/>
      <c r="AR8" s="57"/>
      <c r="AS8" s="160"/>
      <c r="AT8" s="67"/>
      <c r="AU8" s="67"/>
    </row>
    <row r="9" spans="1:47" s="13" customFormat="1" ht="20.100000000000001" customHeight="1">
      <c r="B9" s="83" t="s">
        <v>703</v>
      </c>
      <c r="C9" s="36" t="s">
        <v>1110</v>
      </c>
      <c r="D9" s="71" t="s">
        <v>102</v>
      </c>
      <c r="E9" s="71" t="s">
        <v>104</v>
      </c>
      <c r="F9" s="118">
        <v>46.23939</v>
      </c>
      <c r="G9" s="118">
        <v>-60.038020000000003</v>
      </c>
      <c r="H9" s="36" t="s">
        <v>799</v>
      </c>
      <c r="I9" s="68" t="s">
        <v>1155</v>
      </c>
      <c r="J9" s="75" t="s">
        <v>877</v>
      </c>
      <c r="K9" s="68" t="s">
        <v>1187</v>
      </c>
      <c r="L9" s="98">
        <v>230</v>
      </c>
      <c r="M9" s="81">
        <v>1980</v>
      </c>
      <c r="N9" s="69">
        <v>2020</v>
      </c>
      <c r="O9" s="41"/>
      <c r="P9" s="81" t="s">
        <v>791</v>
      </c>
      <c r="Q9" s="68" t="s">
        <v>778</v>
      </c>
      <c r="R9" s="143">
        <v>150</v>
      </c>
      <c r="S9" s="197">
        <f>System!$C$4</f>
        <v>0.9</v>
      </c>
      <c r="T9" s="185">
        <f t="shared" si="0"/>
        <v>135</v>
      </c>
      <c r="U9" s="226">
        <v>0.38777777777777778</v>
      </c>
      <c r="V9" s="190">
        <f t="shared" si="1"/>
        <v>509.54</v>
      </c>
      <c r="W9" s="126">
        <v>4</v>
      </c>
      <c r="X9" s="41"/>
      <c r="Y9" s="128">
        <v>10.246</v>
      </c>
      <c r="Z9" s="159">
        <v>70</v>
      </c>
      <c r="AA9" s="159">
        <v>146.5</v>
      </c>
      <c r="AB9" s="174">
        <v>24</v>
      </c>
      <c r="AC9" s="174">
        <v>24</v>
      </c>
      <c r="AD9" s="150" t="s">
        <v>801</v>
      </c>
      <c r="AE9" s="150" t="s">
        <v>801</v>
      </c>
      <c r="AF9" s="150" t="s">
        <v>801</v>
      </c>
      <c r="AG9" s="150" t="s">
        <v>801</v>
      </c>
      <c r="AH9" s="57"/>
      <c r="AI9" s="175">
        <v>0.2</v>
      </c>
      <c r="AJ9" s="57"/>
      <c r="AK9" s="151">
        <v>2.5</v>
      </c>
      <c r="AL9" s="150">
        <v>24</v>
      </c>
      <c r="AM9" s="41"/>
      <c r="AN9" s="57"/>
      <c r="AO9" s="57"/>
      <c r="AP9" s="57"/>
      <c r="AQ9" s="57"/>
      <c r="AR9" s="57"/>
      <c r="AS9" s="160"/>
      <c r="AT9" s="67"/>
      <c r="AU9" s="67"/>
    </row>
    <row r="10" spans="1:47" s="13" customFormat="1" ht="20.100000000000001" customHeight="1">
      <c r="B10" s="83" t="s">
        <v>704</v>
      </c>
      <c r="C10" s="36" t="s">
        <v>1111</v>
      </c>
      <c r="D10" s="71" t="s">
        <v>102</v>
      </c>
      <c r="E10" s="71" t="s">
        <v>104</v>
      </c>
      <c r="F10" s="118">
        <v>46.23939</v>
      </c>
      <c r="G10" s="118">
        <v>-60.038020000000003</v>
      </c>
      <c r="H10" s="36" t="s">
        <v>799</v>
      </c>
      <c r="I10" s="68" t="s">
        <v>1155</v>
      </c>
      <c r="J10" s="75" t="s">
        <v>877</v>
      </c>
      <c r="K10" s="68" t="s">
        <v>1187</v>
      </c>
      <c r="L10" s="98">
        <v>230</v>
      </c>
      <c r="M10" s="81">
        <v>1983</v>
      </c>
      <c r="N10" s="84">
        <v>2039</v>
      </c>
      <c r="O10" s="41"/>
      <c r="P10" s="81" t="s">
        <v>791</v>
      </c>
      <c r="Q10" s="68" t="s">
        <v>778</v>
      </c>
      <c r="R10" s="143">
        <v>150</v>
      </c>
      <c r="S10" s="197">
        <f>System!$C$4</f>
        <v>0.9</v>
      </c>
      <c r="T10" s="185">
        <f t="shared" si="0"/>
        <v>135</v>
      </c>
      <c r="U10" s="226">
        <v>0.48222222222222233</v>
      </c>
      <c r="V10" s="190">
        <f t="shared" si="1"/>
        <v>633.6400000000001</v>
      </c>
      <c r="W10" s="126">
        <v>4</v>
      </c>
      <c r="X10" s="41"/>
      <c r="Y10" s="128">
        <v>10.19</v>
      </c>
      <c r="Z10" s="159">
        <v>70</v>
      </c>
      <c r="AA10" s="159">
        <v>149.69999999999999</v>
      </c>
      <c r="AB10" s="174">
        <v>24</v>
      </c>
      <c r="AC10" s="174">
        <v>24</v>
      </c>
      <c r="AD10" s="150" t="s">
        <v>801</v>
      </c>
      <c r="AE10" s="150" t="s">
        <v>801</v>
      </c>
      <c r="AF10" s="150" t="s">
        <v>801</v>
      </c>
      <c r="AG10" s="150" t="s">
        <v>801</v>
      </c>
      <c r="AH10" s="152" t="s">
        <v>802</v>
      </c>
      <c r="AI10" s="175">
        <v>0.19</v>
      </c>
      <c r="AJ10" s="57"/>
      <c r="AK10" s="151">
        <v>2.5</v>
      </c>
      <c r="AL10" s="150">
        <v>24</v>
      </c>
      <c r="AM10" s="41"/>
      <c r="AN10" s="57"/>
      <c r="AO10" s="57"/>
      <c r="AP10" s="57"/>
      <c r="AQ10" s="57"/>
      <c r="AR10" s="57"/>
      <c r="AS10" s="160"/>
      <c r="AT10" s="67"/>
      <c r="AU10" s="67"/>
    </row>
    <row r="11" spans="1:47" s="13" customFormat="1" ht="20.100000000000001" customHeight="1">
      <c r="B11" s="83" t="s">
        <v>705</v>
      </c>
      <c r="C11" s="36" t="s">
        <v>1112</v>
      </c>
      <c r="D11" s="71" t="s">
        <v>102</v>
      </c>
      <c r="E11" s="71" t="s">
        <v>104</v>
      </c>
      <c r="F11" s="118">
        <v>46.23939</v>
      </c>
      <c r="G11" s="118">
        <v>-60.038020000000003</v>
      </c>
      <c r="H11" s="36" t="s">
        <v>799</v>
      </c>
      <c r="I11" s="68" t="s">
        <v>1155</v>
      </c>
      <c r="J11" s="75" t="s">
        <v>877</v>
      </c>
      <c r="K11" s="68" t="s">
        <v>1187</v>
      </c>
      <c r="L11" s="98">
        <v>230</v>
      </c>
      <c r="M11" s="81">
        <v>1984</v>
      </c>
      <c r="N11" s="84">
        <v>2039</v>
      </c>
      <c r="O11" s="160"/>
      <c r="P11" s="81" t="s">
        <v>791</v>
      </c>
      <c r="Q11" s="68" t="s">
        <v>778</v>
      </c>
      <c r="R11" s="143">
        <v>153</v>
      </c>
      <c r="S11" s="197">
        <f>System!$C$4</f>
        <v>0.9</v>
      </c>
      <c r="T11" s="185">
        <f t="shared" si="0"/>
        <v>137.70000000000002</v>
      </c>
      <c r="U11" s="226">
        <v>0.56222222222222229</v>
      </c>
      <c r="V11" s="190">
        <f t="shared" si="1"/>
        <v>753.53520000000003</v>
      </c>
      <c r="W11" s="126">
        <v>4</v>
      </c>
      <c r="X11" s="160"/>
      <c r="Y11" s="128">
        <v>10.037000000000001</v>
      </c>
      <c r="Z11" s="159">
        <v>70</v>
      </c>
      <c r="AA11" s="159">
        <v>146.5</v>
      </c>
      <c r="AB11" s="174">
        <v>24</v>
      </c>
      <c r="AC11" s="174">
        <v>24</v>
      </c>
      <c r="AD11" s="150" t="s">
        <v>801</v>
      </c>
      <c r="AE11" s="150" t="s">
        <v>801</v>
      </c>
      <c r="AF11" s="150" t="s">
        <v>801</v>
      </c>
      <c r="AG11" s="150" t="s">
        <v>801</v>
      </c>
      <c r="AH11" s="57"/>
      <c r="AI11" s="175">
        <v>0.2</v>
      </c>
      <c r="AJ11" s="57"/>
      <c r="AK11" s="151">
        <v>2.5</v>
      </c>
      <c r="AL11" s="150">
        <v>24</v>
      </c>
      <c r="AM11" s="160"/>
      <c r="AN11" s="57"/>
      <c r="AO11" s="57"/>
      <c r="AP11" s="57"/>
      <c r="AQ11" s="57"/>
      <c r="AR11" s="57"/>
      <c r="AS11" s="160"/>
      <c r="AT11" s="67"/>
      <c r="AU11" s="67"/>
    </row>
    <row r="12" spans="1:47" s="13" customFormat="1" ht="20.100000000000001" customHeight="1">
      <c r="B12" s="83" t="s">
        <v>615</v>
      </c>
      <c r="C12" s="36" t="s">
        <v>1435</v>
      </c>
      <c r="D12" s="71" t="s">
        <v>102</v>
      </c>
      <c r="E12" s="111" t="s">
        <v>105</v>
      </c>
      <c r="F12" s="118">
        <v>46.320667</v>
      </c>
      <c r="G12" s="118">
        <v>-60.330154999999998</v>
      </c>
      <c r="H12" s="36" t="s">
        <v>799</v>
      </c>
      <c r="I12" s="68" t="s">
        <v>1155</v>
      </c>
      <c r="J12" s="75" t="s">
        <v>868</v>
      </c>
      <c r="K12" s="68" t="s">
        <v>1221</v>
      </c>
      <c r="L12" s="98">
        <v>230</v>
      </c>
      <c r="M12" s="81">
        <v>1994</v>
      </c>
      <c r="N12" s="84">
        <v>2039</v>
      </c>
      <c r="O12" s="225"/>
      <c r="P12" s="81" t="s">
        <v>791</v>
      </c>
      <c r="Q12" s="68" t="s">
        <v>778</v>
      </c>
      <c r="R12" s="143">
        <v>165</v>
      </c>
      <c r="S12" s="197">
        <f>System!$C$4</f>
        <v>0.9</v>
      </c>
      <c r="T12" s="185">
        <f t="shared" si="0"/>
        <v>148.5</v>
      </c>
      <c r="U12" s="226">
        <v>0.74555555555555564</v>
      </c>
      <c r="V12" s="190">
        <f t="shared" si="1"/>
        <v>1077.6260000000002</v>
      </c>
      <c r="W12" s="126">
        <v>1</v>
      </c>
      <c r="X12" s="225"/>
      <c r="Y12" s="128">
        <v>10.590999999999999</v>
      </c>
      <c r="Z12" s="159">
        <v>60</v>
      </c>
      <c r="AA12" s="159">
        <v>169.9</v>
      </c>
      <c r="AB12" s="174">
        <v>24</v>
      </c>
      <c r="AC12" s="174">
        <v>24</v>
      </c>
      <c r="AD12" s="150" t="s">
        <v>801</v>
      </c>
      <c r="AE12" s="150" t="s">
        <v>801</v>
      </c>
      <c r="AF12" s="150" t="s">
        <v>801</v>
      </c>
      <c r="AG12" s="150" t="s">
        <v>801</v>
      </c>
      <c r="AH12" s="152" t="s">
        <v>802</v>
      </c>
      <c r="AI12" s="175">
        <v>0</v>
      </c>
      <c r="AJ12" s="87"/>
      <c r="AK12" s="151">
        <v>3</v>
      </c>
      <c r="AL12" s="150">
        <v>28</v>
      </c>
      <c r="AM12" s="225"/>
      <c r="AN12" s="87"/>
      <c r="AO12" s="87"/>
      <c r="AP12" s="87"/>
      <c r="AQ12" s="87"/>
      <c r="AR12" s="87"/>
      <c r="AS12" s="225"/>
      <c r="AT12" s="115"/>
      <c r="AU12" s="87"/>
    </row>
    <row r="13" spans="1:47" s="13" customFormat="1" ht="20.100000000000001" customHeight="1">
      <c r="B13" s="83" t="s">
        <v>616</v>
      </c>
      <c r="C13" s="36" t="s">
        <v>1437</v>
      </c>
      <c r="D13" s="71" t="s">
        <v>102</v>
      </c>
      <c r="E13" s="71" t="s">
        <v>106</v>
      </c>
      <c r="F13" s="118">
        <v>45.587857999999997</v>
      </c>
      <c r="G13" s="118">
        <v>-61.348609000000003</v>
      </c>
      <c r="H13" s="36" t="s">
        <v>799</v>
      </c>
      <c r="I13" s="68" t="s">
        <v>1155</v>
      </c>
      <c r="J13" s="75" t="s">
        <v>488</v>
      </c>
      <c r="K13" s="68" t="s">
        <v>1344</v>
      </c>
      <c r="L13" s="98">
        <v>138</v>
      </c>
      <c r="M13" s="81">
        <v>1987</v>
      </c>
      <c r="N13" s="84">
        <v>2039</v>
      </c>
      <c r="O13" s="41"/>
      <c r="P13" s="81" t="s">
        <v>791</v>
      </c>
      <c r="Q13" s="68" t="s">
        <v>778</v>
      </c>
      <c r="R13" s="143">
        <v>150</v>
      </c>
      <c r="S13" s="197">
        <f>System!$C$4</f>
        <v>0.9</v>
      </c>
      <c r="T13" s="185">
        <f t="shared" si="0"/>
        <v>135</v>
      </c>
      <c r="U13" s="226">
        <v>0.68333333333333324</v>
      </c>
      <c r="V13" s="190">
        <f t="shared" si="1"/>
        <v>897.89999999999986</v>
      </c>
      <c r="W13" s="126">
        <v>1</v>
      </c>
      <c r="X13" s="41"/>
      <c r="Y13" s="128">
        <v>9.8550000000000004</v>
      </c>
      <c r="Z13" s="159">
        <v>65</v>
      </c>
      <c r="AA13" s="159">
        <v>149.4</v>
      </c>
      <c r="AB13" s="174">
        <v>24</v>
      </c>
      <c r="AC13" s="174">
        <v>24</v>
      </c>
      <c r="AD13" s="150" t="s">
        <v>801</v>
      </c>
      <c r="AE13" s="150" t="s">
        <v>801</v>
      </c>
      <c r="AF13" s="150" t="s">
        <v>801</v>
      </c>
      <c r="AG13" s="150" t="s">
        <v>801</v>
      </c>
      <c r="AH13" s="90"/>
      <c r="AI13" s="175">
        <v>0.53</v>
      </c>
      <c r="AJ13" s="87"/>
      <c r="AK13" s="151">
        <v>2</v>
      </c>
      <c r="AL13" s="150">
        <v>21</v>
      </c>
      <c r="AM13" s="41"/>
      <c r="AN13" s="87"/>
      <c r="AO13" s="87"/>
      <c r="AP13" s="87"/>
      <c r="AQ13" s="87"/>
      <c r="AR13" s="87"/>
      <c r="AS13" s="160"/>
      <c r="AT13" s="115"/>
      <c r="AU13" s="87"/>
    </row>
    <row r="14" spans="1:47" s="13" customFormat="1" ht="20.100000000000001" customHeight="1">
      <c r="B14" s="83" t="s">
        <v>643</v>
      </c>
      <c r="C14" s="36" t="s">
        <v>1140</v>
      </c>
      <c r="D14" s="71" t="s">
        <v>102</v>
      </c>
      <c r="E14" s="71" t="s">
        <v>96</v>
      </c>
      <c r="F14" s="118">
        <v>45.620069700000002</v>
      </c>
      <c r="G14" s="118">
        <v>-62.648178999999999</v>
      </c>
      <c r="H14" s="36" t="s">
        <v>799</v>
      </c>
      <c r="I14" s="68" t="s">
        <v>1154</v>
      </c>
      <c r="J14" s="75" t="s">
        <v>445</v>
      </c>
      <c r="K14" s="68" t="s">
        <v>1346</v>
      </c>
      <c r="L14" s="98">
        <v>138</v>
      </c>
      <c r="M14" s="81">
        <v>1969</v>
      </c>
      <c r="N14" s="84">
        <v>2035</v>
      </c>
      <c r="O14" s="41"/>
      <c r="P14" s="81" t="s">
        <v>791</v>
      </c>
      <c r="Q14" s="68" t="s">
        <v>778</v>
      </c>
      <c r="R14" s="143">
        <v>150</v>
      </c>
      <c r="S14" s="197">
        <f>System!$C$4</f>
        <v>0.9</v>
      </c>
      <c r="T14" s="185">
        <f t="shared" si="0"/>
        <v>135</v>
      </c>
      <c r="U14" s="226">
        <v>0.48777777777777775</v>
      </c>
      <c r="V14" s="190">
        <f t="shared" si="1"/>
        <v>640.94000000000005</v>
      </c>
      <c r="W14" s="126">
        <v>2</v>
      </c>
      <c r="X14" s="41"/>
      <c r="Y14" s="128">
        <v>9.9930000000000003</v>
      </c>
      <c r="Z14" s="159">
        <v>70</v>
      </c>
      <c r="AA14" s="159">
        <v>139.69999999999999</v>
      </c>
      <c r="AB14" s="174">
        <v>16</v>
      </c>
      <c r="AC14" s="174">
        <v>24</v>
      </c>
      <c r="AD14" s="150" t="s">
        <v>801</v>
      </c>
      <c r="AE14" s="150" t="s">
        <v>801</v>
      </c>
      <c r="AF14" s="150" t="s">
        <v>801</v>
      </c>
      <c r="AG14" s="150" t="s">
        <v>801</v>
      </c>
      <c r="AH14" s="57"/>
      <c r="AI14" s="175">
        <v>0.37</v>
      </c>
      <c r="AJ14" s="57"/>
      <c r="AK14" s="151">
        <v>4</v>
      </c>
      <c r="AL14" s="150">
        <v>28</v>
      </c>
      <c r="AM14" s="41"/>
      <c r="AN14" s="57"/>
      <c r="AO14" s="57"/>
      <c r="AP14" s="57"/>
      <c r="AQ14" s="57"/>
      <c r="AR14" s="57"/>
      <c r="AS14" s="160"/>
      <c r="AT14" s="67"/>
      <c r="AU14" s="67" t="s">
        <v>97</v>
      </c>
    </row>
    <row r="15" spans="1:47" s="13" customFormat="1" ht="20.100000000000001" customHeight="1">
      <c r="B15" s="83" t="s">
        <v>706</v>
      </c>
      <c r="C15" s="36" t="s">
        <v>1141</v>
      </c>
      <c r="D15" s="71" t="s">
        <v>102</v>
      </c>
      <c r="E15" s="71" t="s">
        <v>96</v>
      </c>
      <c r="F15" s="118">
        <v>45.620069700000002</v>
      </c>
      <c r="G15" s="118">
        <v>-62.648178999999999</v>
      </c>
      <c r="H15" s="36" t="s">
        <v>799</v>
      </c>
      <c r="I15" s="68" t="s">
        <v>1154</v>
      </c>
      <c r="J15" s="75" t="s">
        <v>445</v>
      </c>
      <c r="K15" s="68" t="s">
        <v>1346</v>
      </c>
      <c r="L15" s="98">
        <v>138</v>
      </c>
      <c r="M15" s="81">
        <v>1991</v>
      </c>
      <c r="N15" s="84">
        <v>2039</v>
      </c>
      <c r="O15" s="160"/>
      <c r="P15" s="81" t="s">
        <v>791</v>
      </c>
      <c r="Q15" s="68" t="s">
        <v>778</v>
      </c>
      <c r="R15" s="143">
        <v>160</v>
      </c>
      <c r="S15" s="197">
        <f>System!$C$4</f>
        <v>0.9</v>
      </c>
      <c r="T15" s="185">
        <f t="shared" si="0"/>
        <v>144</v>
      </c>
      <c r="U15" s="226">
        <v>0.78222222222222226</v>
      </c>
      <c r="V15" s="190">
        <f t="shared" si="1"/>
        <v>1096.3626666666667</v>
      </c>
      <c r="W15" s="126">
        <v>2</v>
      </c>
      <c r="X15" s="160"/>
      <c r="Y15" s="128">
        <v>10.007</v>
      </c>
      <c r="Z15" s="159">
        <v>70</v>
      </c>
      <c r="AA15" s="159">
        <v>155.4</v>
      </c>
      <c r="AB15" s="174">
        <v>16</v>
      </c>
      <c r="AC15" s="174">
        <v>24</v>
      </c>
      <c r="AD15" s="150" t="s">
        <v>801</v>
      </c>
      <c r="AE15" s="150" t="s">
        <v>801</v>
      </c>
      <c r="AF15" s="150" t="s">
        <v>801</v>
      </c>
      <c r="AG15" s="150" t="s">
        <v>801</v>
      </c>
      <c r="AH15" s="57"/>
      <c r="AI15" s="175">
        <v>0.13</v>
      </c>
      <c r="AJ15" s="57"/>
      <c r="AK15" s="151">
        <v>2.5</v>
      </c>
      <c r="AL15" s="150">
        <v>21</v>
      </c>
      <c r="AM15" s="160"/>
      <c r="AN15" s="57"/>
      <c r="AO15" s="57"/>
      <c r="AP15" s="57"/>
      <c r="AQ15" s="57"/>
      <c r="AR15" s="57"/>
      <c r="AS15" s="160"/>
      <c r="AT15" s="67"/>
      <c r="AU15" s="15"/>
    </row>
    <row r="16" spans="1:47" s="13" customFormat="1" ht="20.100000000000001" customHeight="1">
      <c r="B16" s="83" t="s">
        <v>663</v>
      </c>
      <c r="C16" s="36" t="s">
        <v>1094</v>
      </c>
      <c r="D16" s="71" t="s">
        <v>102</v>
      </c>
      <c r="E16" s="88" t="s">
        <v>214</v>
      </c>
      <c r="F16" s="119">
        <v>44.881475000000002</v>
      </c>
      <c r="G16" s="119">
        <v>-64.217294800000005</v>
      </c>
      <c r="H16" s="36" t="s">
        <v>799</v>
      </c>
      <c r="I16" s="68" t="s">
        <v>1154</v>
      </c>
      <c r="J16" s="75" t="s">
        <v>412</v>
      </c>
      <c r="K16" s="68" t="s">
        <v>1173</v>
      </c>
      <c r="L16" s="98">
        <v>69</v>
      </c>
      <c r="M16" s="81">
        <v>1958</v>
      </c>
      <c r="N16" s="222">
        <v>2100</v>
      </c>
      <c r="O16" s="41"/>
      <c r="P16" s="149" t="s">
        <v>776</v>
      </c>
      <c r="Q16" s="68" t="s">
        <v>782</v>
      </c>
      <c r="R16" s="143">
        <v>3.75</v>
      </c>
      <c r="S16" s="223">
        <f>System!$C$10</f>
        <v>0.95</v>
      </c>
      <c r="T16" s="188">
        <f t="shared" si="0"/>
        <v>3.5625</v>
      </c>
      <c r="U16" s="224">
        <v>0.43333333333333335</v>
      </c>
      <c r="V16" s="193">
        <f t="shared" si="1"/>
        <v>14.234999999999999</v>
      </c>
      <c r="W16" s="57">
        <v>2</v>
      </c>
      <c r="X16" s="41"/>
      <c r="Y16" s="57"/>
      <c r="Z16" s="142">
        <v>0</v>
      </c>
      <c r="AA16" s="142">
        <v>3.75</v>
      </c>
      <c r="AB16" s="57"/>
      <c r="AC16" s="57"/>
      <c r="AD16" s="57"/>
      <c r="AE16" s="57"/>
      <c r="AF16" s="57"/>
      <c r="AG16" s="57"/>
      <c r="AH16" s="57"/>
      <c r="AI16" s="57"/>
      <c r="AJ16" s="57"/>
      <c r="AK16" s="106"/>
      <c r="AL16" s="57"/>
      <c r="AM16" s="41"/>
      <c r="AN16" s="57"/>
      <c r="AO16" s="57"/>
      <c r="AP16" s="57"/>
      <c r="AQ16" s="57"/>
      <c r="AR16" s="57"/>
      <c r="AS16" s="160"/>
      <c r="AT16" s="67"/>
      <c r="AU16" s="15"/>
    </row>
    <row r="17" spans="2:47" s="13" customFormat="1" ht="20.100000000000001" customHeight="1">
      <c r="B17" s="83" t="s">
        <v>664</v>
      </c>
      <c r="C17" s="36" t="s">
        <v>1095</v>
      </c>
      <c r="D17" s="71" t="s">
        <v>102</v>
      </c>
      <c r="E17" s="88" t="s">
        <v>214</v>
      </c>
      <c r="F17" s="119">
        <v>44.881475000000002</v>
      </c>
      <c r="G17" s="119">
        <v>-64.217294800000005</v>
      </c>
      <c r="H17" s="36" t="s">
        <v>799</v>
      </c>
      <c r="I17" s="68" t="s">
        <v>1154</v>
      </c>
      <c r="J17" s="75" t="s">
        <v>412</v>
      </c>
      <c r="K17" s="68" t="s">
        <v>1173</v>
      </c>
      <c r="L17" s="98">
        <v>69</v>
      </c>
      <c r="M17" s="81">
        <v>1929</v>
      </c>
      <c r="N17" s="222">
        <v>2100</v>
      </c>
      <c r="O17" s="225"/>
      <c r="P17" s="149" t="s">
        <v>776</v>
      </c>
      <c r="Q17" s="68" t="s">
        <v>782</v>
      </c>
      <c r="R17" s="143">
        <v>3</v>
      </c>
      <c r="S17" s="223">
        <f>System!$C$10</f>
        <v>0.95</v>
      </c>
      <c r="T17" s="188">
        <f t="shared" si="0"/>
        <v>2.8499999999999996</v>
      </c>
      <c r="U17" s="224">
        <v>0.43333333333333335</v>
      </c>
      <c r="V17" s="194">
        <f t="shared" si="1"/>
        <v>11.388</v>
      </c>
      <c r="W17" s="57">
        <v>2</v>
      </c>
      <c r="X17" s="225"/>
      <c r="Y17" s="57"/>
      <c r="Z17" s="142">
        <v>0</v>
      </c>
      <c r="AA17" s="142">
        <v>3</v>
      </c>
      <c r="AB17" s="57"/>
      <c r="AC17" s="57"/>
      <c r="AD17" s="57"/>
      <c r="AE17" s="57"/>
      <c r="AF17" s="57"/>
      <c r="AG17" s="57"/>
      <c r="AH17" s="57"/>
      <c r="AI17" s="57"/>
      <c r="AJ17" s="57"/>
      <c r="AK17" s="106"/>
      <c r="AL17" s="57"/>
      <c r="AM17" s="160"/>
      <c r="AN17" s="57"/>
      <c r="AO17" s="57"/>
      <c r="AP17" s="57"/>
      <c r="AQ17" s="57"/>
      <c r="AR17" s="57"/>
      <c r="AS17" s="160"/>
      <c r="AT17" s="67"/>
      <c r="AU17" s="15"/>
    </row>
    <row r="18" spans="2:47" s="13" customFormat="1" ht="20.100000000000001" customHeight="1">
      <c r="B18" s="83" t="s">
        <v>665</v>
      </c>
      <c r="C18" s="36" t="s">
        <v>1096</v>
      </c>
      <c r="D18" s="71" t="s">
        <v>102</v>
      </c>
      <c r="E18" s="88" t="s">
        <v>115</v>
      </c>
      <c r="F18" s="119">
        <v>44.567199000000002</v>
      </c>
      <c r="G18" s="119">
        <v>-65.634624299999999</v>
      </c>
      <c r="H18" s="36" t="s">
        <v>799</v>
      </c>
      <c r="I18" s="68" t="s">
        <v>1154</v>
      </c>
      <c r="J18" s="75" t="s">
        <v>421</v>
      </c>
      <c r="K18" s="68" t="s">
        <v>1343</v>
      </c>
      <c r="L18" s="98">
        <v>69</v>
      </c>
      <c r="M18" s="81">
        <v>1952</v>
      </c>
      <c r="N18" s="222">
        <v>2100</v>
      </c>
      <c r="O18" s="225"/>
      <c r="P18" s="149" t="s">
        <v>776</v>
      </c>
      <c r="Q18" s="68" t="s">
        <v>782</v>
      </c>
      <c r="R18" s="143">
        <v>6.2</v>
      </c>
      <c r="S18" s="223">
        <f>System!$C$10</f>
        <v>0.95</v>
      </c>
      <c r="T18" s="188">
        <f t="shared" si="0"/>
        <v>5.89</v>
      </c>
      <c r="U18" s="224">
        <v>0.31666666666666665</v>
      </c>
      <c r="V18" s="194">
        <f t="shared" si="1"/>
        <v>17.198800000000002</v>
      </c>
      <c r="W18" s="57">
        <v>3</v>
      </c>
      <c r="X18" s="225"/>
      <c r="Y18" s="57"/>
      <c r="Z18" s="142">
        <v>0</v>
      </c>
      <c r="AA18" s="142">
        <v>6.2</v>
      </c>
      <c r="AB18" s="57"/>
      <c r="AC18" s="57"/>
      <c r="AD18" s="57"/>
      <c r="AE18" s="57"/>
      <c r="AF18" s="57"/>
      <c r="AG18" s="57"/>
      <c r="AH18" s="57"/>
      <c r="AI18" s="57"/>
      <c r="AJ18" s="57"/>
      <c r="AK18" s="106"/>
      <c r="AL18" s="57"/>
      <c r="AM18" s="41"/>
      <c r="AN18" s="57"/>
      <c r="AO18" s="57"/>
      <c r="AP18" s="57"/>
      <c r="AQ18" s="57"/>
      <c r="AR18" s="57"/>
      <c r="AS18" s="160"/>
      <c r="AT18" s="67"/>
      <c r="AU18" s="15"/>
    </row>
    <row r="19" spans="2:47" s="13" customFormat="1" ht="20.100000000000001" customHeight="1">
      <c r="B19" s="83" t="s">
        <v>666</v>
      </c>
      <c r="C19" s="36" t="s">
        <v>1097</v>
      </c>
      <c r="D19" s="71" t="s">
        <v>102</v>
      </c>
      <c r="E19" s="272" t="s">
        <v>115</v>
      </c>
      <c r="F19" s="119">
        <v>44.553750200000003</v>
      </c>
      <c r="G19" s="119">
        <v>-65.582956199999998</v>
      </c>
      <c r="H19" s="36" t="s">
        <v>799</v>
      </c>
      <c r="I19" s="68" t="s">
        <v>1154</v>
      </c>
      <c r="J19" s="75" t="s">
        <v>559</v>
      </c>
      <c r="K19" s="68" t="s">
        <v>1166</v>
      </c>
      <c r="L19" s="98">
        <v>69</v>
      </c>
      <c r="M19" s="81">
        <v>1957</v>
      </c>
      <c r="N19" s="222">
        <v>2100</v>
      </c>
      <c r="O19" s="160"/>
      <c r="P19" s="149" t="s">
        <v>776</v>
      </c>
      <c r="Q19" s="68" t="s">
        <v>782</v>
      </c>
      <c r="R19" s="143">
        <v>4.0999999999999996</v>
      </c>
      <c r="S19" s="223">
        <f>System!$C$10</f>
        <v>0.95</v>
      </c>
      <c r="T19" s="188">
        <f t="shared" si="0"/>
        <v>3.8949999999999996</v>
      </c>
      <c r="U19" s="224">
        <v>0.31666666666666665</v>
      </c>
      <c r="V19" s="194">
        <f t="shared" si="1"/>
        <v>11.3734</v>
      </c>
      <c r="W19" s="57">
        <v>3</v>
      </c>
      <c r="X19" s="160"/>
      <c r="Y19" s="57"/>
      <c r="Z19" s="142">
        <v>0</v>
      </c>
      <c r="AA19" s="142">
        <v>4.0999999999999996</v>
      </c>
      <c r="AB19" s="57"/>
      <c r="AC19" s="57"/>
      <c r="AD19" s="57"/>
      <c r="AE19" s="57"/>
      <c r="AF19" s="57"/>
      <c r="AG19" s="57"/>
      <c r="AH19" s="57"/>
      <c r="AI19" s="57"/>
      <c r="AJ19" s="57"/>
      <c r="AK19" s="106"/>
      <c r="AL19" s="57"/>
      <c r="AM19" s="160"/>
      <c r="AN19" s="57"/>
      <c r="AO19" s="57"/>
      <c r="AP19" s="57"/>
      <c r="AQ19" s="57"/>
      <c r="AR19" s="57"/>
      <c r="AS19" s="160"/>
      <c r="AT19" s="67"/>
      <c r="AU19" s="15"/>
    </row>
    <row r="20" spans="2:47" s="13" customFormat="1" ht="20.100000000000001" customHeight="1">
      <c r="B20" s="83" t="s">
        <v>667</v>
      </c>
      <c r="C20" s="36" t="s">
        <v>1098</v>
      </c>
      <c r="D20" s="71" t="s">
        <v>102</v>
      </c>
      <c r="E20" s="88" t="s">
        <v>115</v>
      </c>
      <c r="F20" s="119">
        <v>44.369614499999997</v>
      </c>
      <c r="G20" s="119">
        <v>-65.719266899999994</v>
      </c>
      <c r="H20" s="36" t="s">
        <v>799</v>
      </c>
      <c r="I20" s="68" t="s">
        <v>1154</v>
      </c>
      <c r="J20" s="16" t="s">
        <v>439</v>
      </c>
      <c r="K20" s="68" t="s">
        <v>1163</v>
      </c>
      <c r="L20" s="98">
        <v>69</v>
      </c>
      <c r="M20" s="81">
        <v>1983</v>
      </c>
      <c r="N20" s="222">
        <v>2100</v>
      </c>
      <c r="O20" s="41"/>
      <c r="P20" s="149" t="s">
        <v>776</v>
      </c>
      <c r="Q20" s="68" t="s">
        <v>782</v>
      </c>
      <c r="R20" s="143">
        <v>3.1</v>
      </c>
      <c r="S20" s="223">
        <f>System!$C$10</f>
        <v>0.95</v>
      </c>
      <c r="T20" s="188">
        <f t="shared" si="0"/>
        <v>2.9449999999999998</v>
      </c>
      <c r="U20" s="224">
        <v>0.31666666666666665</v>
      </c>
      <c r="V20" s="193">
        <f t="shared" si="1"/>
        <v>8.599400000000001</v>
      </c>
      <c r="W20" s="57">
        <v>3</v>
      </c>
      <c r="X20" s="41"/>
      <c r="Y20" s="57"/>
      <c r="Z20" s="142">
        <v>0</v>
      </c>
      <c r="AA20" s="142">
        <v>3.1</v>
      </c>
      <c r="AB20" s="57"/>
      <c r="AC20" s="57"/>
      <c r="AD20" s="57"/>
      <c r="AE20" s="57"/>
      <c r="AF20" s="57"/>
      <c r="AG20" s="57"/>
      <c r="AH20" s="57"/>
      <c r="AI20" s="57"/>
      <c r="AJ20" s="57"/>
      <c r="AK20" s="106"/>
      <c r="AL20" s="57"/>
      <c r="AM20" s="41"/>
      <c r="AN20" s="57"/>
      <c r="AO20" s="57"/>
      <c r="AP20" s="57"/>
      <c r="AQ20" s="57"/>
      <c r="AR20" s="57"/>
      <c r="AS20" s="160"/>
      <c r="AT20" s="67"/>
      <c r="AU20" s="15"/>
    </row>
    <row r="21" spans="2:47" s="13" customFormat="1" ht="20.100000000000001" customHeight="1">
      <c r="B21" s="83" t="s">
        <v>1461</v>
      </c>
      <c r="C21" s="36" t="s">
        <v>1099</v>
      </c>
      <c r="D21" s="71" t="s">
        <v>102</v>
      </c>
      <c r="E21" s="72" t="s">
        <v>212</v>
      </c>
      <c r="F21" s="119">
        <v>44.939670399999997</v>
      </c>
      <c r="G21" s="119">
        <v>-64.431469000000007</v>
      </c>
      <c r="H21" s="36" t="s">
        <v>799</v>
      </c>
      <c r="I21" s="68" t="s">
        <v>1154</v>
      </c>
      <c r="J21" s="75" t="s">
        <v>415</v>
      </c>
      <c r="K21" s="68" t="s">
        <v>1176</v>
      </c>
      <c r="L21" s="98">
        <v>69</v>
      </c>
      <c r="M21" s="81">
        <v>1949</v>
      </c>
      <c r="N21" s="222">
        <v>2100</v>
      </c>
      <c r="O21" s="41"/>
      <c r="P21" s="149" t="s">
        <v>776</v>
      </c>
      <c r="Q21" s="68" t="s">
        <v>782</v>
      </c>
      <c r="R21" s="143">
        <v>3.5</v>
      </c>
      <c r="S21" s="223">
        <f>System!$C$10</f>
        <v>0.95</v>
      </c>
      <c r="T21" s="188">
        <f t="shared" si="0"/>
        <v>3.3249999999999997</v>
      </c>
      <c r="U21" s="224">
        <v>0.4366666666666667</v>
      </c>
      <c r="V21" s="194">
        <f t="shared" si="1"/>
        <v>13.388200000000001</v>
      </c>
      <c r="W21" s="57">
        <v>6</v>
      </c>
      <c r="X21" s="41"/>
      <c r="Y21" s="57"/>
      <c r="Z21" s="142">
        <v>0.9</v>
      </c>
      <c r="AA21" s="142">
        <v>3.5</v>
      </c>
      <c r="AB21" s="57"/>
      <c r="AC21" s="57"/>
      <c r="AD21" s="57"/>
      <c r="AE21" s="57"/>
      <c r="AF21" s="57"/>
      <c r="AG21" s="57"/>
      <c r="AH21" s="57"/>
      <c r="AI21" s="57"/>
      <c r="AJ21" s="57"/>
      <c r="AK21" s="106"/>
      <c r="AL21" s="57"/>
      <c r="AM21" s="41"/>
      <c r="AN21" s="57"/>
      <c r="AO21" s="57"/>
      <c r="AP21" s="57"/>
      <c r="AQ21" s="57"/>
      <c r="AR21" s="57"/>
      <c r="AS21" s="160"/>
      <c r="AT21" s="67"/>
      <c r="AU21" s="15"/>
    </row>
    <row r="22" spans="2:47" s="13" customFormat="1" ht="20.100000000000001" customHeight="1">
      <c r="B22" s="83" t="s">
        <v>669</v>
      </c>
      <c r="C22" s="36" t="s">
        <v>1100</v>
      </c>
      <c r="D22" s="71" t="s">
        <v>102</v>
      </c>
      <c r="E22" s="88" t="s">
        <v>212</v>
      </c>
      <c r="F22" s="119">
        <v>45.003603499999997</v>
      </c>
      <c r="G22" s="119">
        <v>-64.376390999999998</v>
      </c>
      <c r="H22" s="36" t="s">
        <v>799</v>
      </c>
      <c r="I22" s="68" t="s">
        <v>1154</v>
      </c>
      <c r="J22" s="75" t="s">
        <v>414</v>
      </c>
      <c r="K22" s="68" t="s">
        <v>1178</v>
      </c>
      <c r="L22" s="98">
        <v>69</v>
      </c>
      <c r="M22" s="81">
        <v>1942</v>
      </c>
      <c r="N22" s="222">
        <v>2100</v>
      </c>
      <c r="O22" s="41"/>
      <c r="P22" s="149" t="s">
        <v>776</v>
      </c>
      <c r="Q22" s="68" t="s">
        <v>782</v>
      </c>
      <c r="R22" s="143">
        <v>5.5</v>
      </c>
      <c r="S22" s="223">
        <f>System!$C$10</f>
        <v>0.95</v>
      </c>
      <c r="T22" s="188">
        <f t="shared" si="0"/>
        <v>5.2249999999999996</v>
      </c>
      <c r="U22" s="224">
        <v>0.4366666666666667</v>
      </c>
      <c r="V22" s="194">
        <f t="shared" si="1"/>
        <v>21.038600000000002</v>
      </c>
      <c r="W22" s="57">
        <v>6</v>
      </c>
      <c r="X22" s="41"/>
      <c r="Y22" s="57"/>
      <c r="Z22" s="142">
        <v>1.5</v>
      </c>
      <c r="AA22" s="142">
        <v>5.5</v>
      </c>
      <c r="AB22" s="57"/>
      <c r="AC22" s="57"/>
      <c r="AD22" s="57"/>
      <c r="AE22" s="57"/>
      <c r="AF22" s="57"/>
      <c r="AG22" s="57"/>
      <c r="AH22" s="57"/>
      <c r="AI22" s="57"/>
      <c r="AJ22" s="57"/>
      <c r="AK22" s="106"/>
      <c r="AL22" s="57"/>
      <c r="AM22" s="41"/>
      <c r="AN22" s="57"/>
      <c r="AO22" s="57"/>
      <c r="AP22" s="57"/>
      <c r="AQ22" s="57"/>
      <c r="AR22" s="57"/>
      <c r="AS22" s="160"/>
      <c r="AT22" s="67"/>
      <c r="AU22" s="15"/>
    </row>
    <row r="23" spans="2:47" s="13" customFormat="1" ht="20.100000000000001" customHeight="1">
      <c r="B23" s="83" t="s">
        <v>670</v>
      </c>
      <c r="C23" s="36" t="s">
        <v>1101</v>
      </c>
      <c r="D23" s="71" t="s">
        <v>102</v>
      </c>
      <c r="E23" s="72" t="s">
        <v>212</v>
      </c>
      <c r="F23" s="119">
        <v>45.0274547</v>
      </c>
      <c r="G23" s="119">
        <v>-64.3966973</v>
      </c>
      <c r="H23" s="36" t="s">
        <v>799</v>
      </c>
      <c r="I23" s="68" t="s">
        <v>1154</v>
      </c>
      <c r="J23" s="75" t="s">
        <v>522</v>
      </c>
      <c r="K23" s="68" t="s">
        <v>1179</v>
      </c>
      <c r="L23" s="98">
        <v>69</v>
      </c>
      <c r="M23" s="81">
        <v>1940</v>
      </c>
      <c r="N23" s="222">
        <v>2100</v>
      </c>
      <c r="O23" s="41"/>
      <c r="P23" s="149" t="s">
        <v>776</v>
      </c>
      <c r="Q23" s="68" t="s">
        <v>782</v>
      </c>
      <c r="R23" s="143">
        <v>2.9</v>
      </c>
      <c r="S23" s="223">
        <f>System!$C$10</f>
        <v>0.95</v>
      </c>
      <c r="T23" s="188">
        <f t="shared" si="0"/>
        <v>2.7549999999999999</v>
      </c>
      <c r="U23" s="224">
        <v>0.4366666666666667</v>
      </c>
      <c r="V23" s="194">
        <f t="shared" si="1"/>
        <v>11.09308</v>
      </c>
      <c r="W23" s="57">
        <v>6</v>
      </c>
      <c r="X23" s="41"/>
      <c r="Y23" s="57"/>
      <c r="Z23" s="142">
        <v>0.8</v>
      </c>
      <c r="AA23" s="142">
        <v>2.9</v>
      </c>
      <c r="AB23" s="57"/>
      <c r="AC23" s="57"/>
      <c r="AD23" s="57"/>
      <c r="AE23" s="57"/>
      <c r="AF23" s="57"/>
      <c r="AG23" s="57"/>
      <c r="AH23" s="57"/>
      <c r="AI23" s="57"/>
      <c r="AJ23" s="57"/>
      <c r="AK23" s="106"/>
      <c r="AL23" s="57"/>
      <c r="AM23" s="41"/>
      <c r="AN23" s="57"/>
      <c r="AO23" s="57"/>
      <c r="AP23" s="57"/>
      <c r="AQ23" s="57"/>
      <c r="AR23" s="57"/>
      <c r="AS23" s="160"/>
      <c r="AT23" s="67"/>
      <c r="AU23" s="15"/>
    </row>
    <row r="24" spans="2:47" s="13" customFormat="1" ht="20.100000000000001" customHeight="1">
      <c r="B24" s="83" t="s">
        <v>671</v>
      </c>
      <c r="C24" s="36" t="s">
        <v>1102</v>
      </c>
      <c r="D24" s="71" t="s">
        <v>102</v>
      </c>
      <c r="E24" s="88" t="s">
        <v>212</v>
      </c>
      <c r="F24" s="119">
        <v>45.046641299999997</v>
      </c>
      <c r="G24" s="119">
        <v>-64.412063000000003</v>
      </c>
      <c r="H24" s="36" t="s">
        <v>799</v>
      </c>
      <c r="I24" s="68" t="s">
        <v>1154</v>
      </c>
      <c r="J24" s="75" t="s">
        <v>430</v>
      </c>
      <c r="K24" s="68" t="s">
        <v>1180</v>
      </c>
      <c r="L24" s="98">
        <v>69</v>
      </c>
      <c r="M24" s="81">
        <v>1930</v>
      </c>
      <c r="N24" s="222">
        <v>2100</v>
      </c>
      <c r="O24" s="41"/>
      <c r="P24" s="149" t="s">
        <v>776</v>
      </c>
      <c r="Q24" s="68" t="s">
        <v>782</v>
      </c>
      <c r="R24" s="143">
        <v>3.5</v>
      </c>
      <c r="S24" s="223">
        <f>System!$C$10</f>
        <v>0.95</v>
      </c>
      <c r="T24" s="188">
        <f t="shared" si="0"/>
        <v>3.3249999999999997</v>
      </c>
      <c r="U24" s="224">
        <v>0.4366666666666667</v>
      </c>
      <c r="V24" s="194">
        <f t="shared" si="1"/>
        <v>13.388200000000001</v>
      </c>
      <c r="W24" s="57">
        <v>6</v>
      </c>
      <c r="X24" s="41"/>
      <c r="Y24" s="57"/>
      <c r="Z24" s="142">
        <v>0.9</v>
      </c>
      <c r="AA24" s="142">
        <v>3.5</v>
      </c>
      <c r="AB24" s="57"/>
      <c r="AC24" s="57"/>
      <c r="AD24" s="57"/>
      <c r="AE24" s="57"/>
      <c r="AF24" s="57"/>
      <c r="AG24" s="57"/>
      <c r="AH24" s="57"/>
      <c r="AI24" s="57"/>
      <c r="AJ24" s="57"/>
      <c r="AK24" s="106"/>
      <c r="AL24" s="57"/>
      <c r="AM24" s="41"/>
      <c r="AN24" s="57"/>
      <c r="AO24" s="57"/>
      <c r="AP24" s="57"/>
      <c r="AQ24" s="57"/>
      <c r="AR24" s="57"/>
      <c r="AS24" s="160"/>
      <c r="AT24" s="67"/>
      <c r="AU24" s="15"/>
    </row>
    <row r="25" spans="2:47" s="13" customFormat="1" ht="20.100000000000001" customHeight="1">
      <c r="B25" s="83" t="s">
        <v>672</v>
      </c>
      <c r="C25" s="36" t="s">
        <v>1103</v>
      </c>
      <c r="D25" s="71" t="s">
        <v>102</v>
      </c>
      <c r="E25" s="88" t="s">
        <v>212</v>
      </c>
      <c r="F25" s="119">
        <v>45.046641299999997</v>
      </c>
      <c r="G25" s="119">
        <v>-64.412063000000003</v>
      </c>
      <c r="H25" s="36" t="s">
        <v>799</v>
      </c>
      <c r="I25" s="68" t="s">
        <v>1154</v>
      </c>
      <c r="J25" s="75" t="s">
        <v>430</v>
      </c>
      <c r="K25" s="68" t="s">
        <v>1180</v>
      </c>
      <c r="L25" s="98">
        <v>69</v>
      </c>
      <c r="M25" s="81">
        <v>1949</v>
      </c>
      <c r="N25" s="222">
        <v>2100</v>
      </c>
      <c r="O25" s="225"/>
      <c r="P25" s="149" t="s">
        <v>776</v>
      </c>
      <c r="Q25" s="68" t="s">
        <v>782</v>
      </c>
      <c r="R25" s="143">
        <v>3.7</v>
      </c>
      <c r="S25" s="223">
        <f>System!$C$10</f>
        <v>0.95</v>
      </c>
      <c r="T25" s="188">
        <f t="shared" si="0"/>
        <v>3.5150000000000001</v>
      </c>
      <c r="U25" s="224">
        <v>0.4366666666666667</v>
      </c>
      <c r="V25" s="194">
        <f t="shared" si="1"/>
        <v>14.153240000000004</v>
      </c>
      <c r="W25" s="57">
        <v>6</v>
      </c>
      <c r="X25" s="225"/>
      <c r="Y25" s="57"/>
      <c r="Z25" s="142">
        <v>1</v>
      </c>
      <c r="AA25" s="142">
        <v>3.7</v>
      </c>
      <c r="AB25" s="57"/>
      <c r="AC25" s="57"/>
      <c r="AD25" s="57"/>
      <c r="AE25" s="57"/>
      <c r="AF25" s="57"/>
      <c r="AG25" s="57"/>
      <c r="AH25" s="57"/>
      <c r="AI25" s="57"/>
      <c r="AJ25" s="57"/>
      <c r="AK25" s="106"/>
      <c r="AL25" s="57"/>
      <c r="AM25" s="225"/>
      <c r="AN25" s="57"/>
      <c r="AO25" s="57"/>
      <c r="AP25" s="57"/>
      <c r="AQ25" s="57"/>
      <c r="AR25" s="57"/>
      <c r="AS25" s="225"/>
      <c r="AT25" s="67"/>
      <c r="AU25" s="15"/>
    </row>
    <row r="26" spans="2:47" s="13" customFormat="1" ht="20.100000000000001" customHeight="1">
      <c r="B26" s="83" t="s">
        <v>711</v>
      </c>
      <c r="C26" s="36" t="s">
        <v>1104</v>
      </c>
      <c r="D26" s="71" t="s">
        <v>102</v>
      </c>
      <c r="E26" s="72" t="s">
        <v>212</v>
      </c>
      <c r="F26" s="119">
        <v>45.062252700000002</v>
      </c>
      <c r="G26" s="119">
        <v>-64.380664499999995</v>
      </c>
      <c r="H26" s="36" t="s">
        <v>799</v>
      </c>
      <c r="I26" s="68" t="s">
        <v>1154</v>
      </c>
      <c r="J26" s="75" t="s">
        <v>890</v>
      </c>
      <c r="K26" s="68" t="s">
        <v>1181</v>
      </c>
      <c r="L26" s="98">
        <v>69</v>
      </c>
      <c r="M26" s="81">
        <v>1952</v>
      </c>
      <c r="N26" s="222">
        <v>2100</v>
      </c>
      <c r="O26" s="41"/>
      <c r="P26" s="149" t="s">
        <v>776</v>
      </c>
      <c r="Q26" s="68" t="s">
        <v>782</v>
      </c>
      <c r="R26" s="143">
        <v>3.4</v>
      </c>
      <c r="S26" s="223">
        <f>System!$C$10</f>
        <v>0.95</v>
      </c>
      <c r="T26" s="188">
        <f t="shared" si="0"/>
        <v>3.23</v>
      </c>
      <c r="U26" s="224">
        <v>0.4366666666666667</v>
      </c>
      <c r="V26" s="194">
        <f t="shared" si="1"/>
        <v>13.00568</v>
      </c>
      <c r="W26" s="57">
        <v>6</v>
      </c>
      <c r="X26" s="41"/>
      <c r="Y26" s="57"/>
      <c r="Z26" s="142">
        <v>0.9</v>
      </c>
      <c r="AA26" s="142">
        <v>3.4</v>
      </c>
      <c r="AB26" s="57"/>
      <c r="AC26" s="57"/>
      <c r="AD26" s="57"/>
      <c r="AE26" s="57"/>
      <c r="AF26" s="57"/>
      <c r="AG26" s="57"/>
      <c r="AH26" s="57"/>
      <c r="AI26" s="57"/>
      <c r="AJ26" s="57"/>
      <c r="AK26" s="106"/>
      <c r="AL26" s="57"/>
      <c r="AM26" s="41"/>
      <c r="AN26" s="57"/>
      <c r="AO26" s="57"/>
      <c r="AP26" s="57"/>
      <c r="AQ26" s="57"/>
      <c r="AR26" s="57"/>
      <c r="AS26" s="160"/>
      <c r="AT26" s="67"/>
      <c r="AU26" s="15"/>
    </row>
    <row r="27" spans="2:47" s="13" customFormat="1" ht="20.100000000000001" customHeight="1">
      <c r="B27" s="83" t="s">
        <v>1062</v>
      </c>
      <c r="C27" s="36" t="s">
        <v>1400</v>
      </c>
      <c r="D27" s="71" t="s">
        <v>102</v>
      </c>
      <c r="E27" s="72" t="s">
        <v>143</v>
      </c>
      <c r="F27" s="119">
        <v>45.3491839</v>
      </c>
      <c r="G27" s="119">
        <v>-61.5032432</v>
      </c>
      <c r="H27" s="36" t="s">
        <v>799</v>
      </c>
      <c r="I27" s="68" t="s">
        <v>1154</v>
      </c>
      <c r="J27" s="75" t="s">
        <v>512</v>
      </c>
      <c r="K27" s="68" t="s">
        <v>1342</v>
      </c>
      <c r="L27" s="98">
        <v>69</v>
      </c>
      <c r="M27" s="81">
        <v>1948</v>
      </c>
      <c r="N27" s="222">
        <v>2100</v>
      </c>
      <c r="O27" s="225"/>
      <c r="P27" s="149" t="s">
        <v>776</v>
      </c>
      <c r="Q27" s="68" t="s">
        <v>782</v>
      </c>
      <c r="R27" s="143">
        <v>3.8</v>
      </c>
      <c r="S27" s="223">
        <f>System!$C$10</f>
        <v>0.95</v>
      </c>
      <c r="T27" s="188">
        <f t="shared" si="0"/>
        <v>3.61</v>
      </c>
      <c r="U27" s="224">
        <v>0.20333333333333334</v>
      </c>
      <c r="V27" s="194">
        <f t="shared" si="1"/>
        <v>6.768559999999999</v>
      </c>
      <c r="W27" s="57">
        <v>2</v>
      </c>
      <c r="X27" s="225"/>
      <c r="Y27" s="57"/>
      <c r="Z27" s="142">
        <v>0.03</v>
      </c>
      <c r="AA27" s="142">
        <v>1.2</v>
      </c>
      <c r="AB27" s="57"/>
      <c r="AC27" s="57"/>
      <c r="AD27" s="57"/>
      <c r="AE27" s="57"/>
      <c r="AF27" s="57"/>
      <c r="AG27" s="57"/>
      <c r="AH27" s="57"/>
      <c r="AI27" s="57"/>
      <c r="AJ27" s="57"/>
      <c r="AK27" s="106"/>
      <c r="AL27" s="57"/>
      <c r="AM27" s="225"/>
      <c r="AN27" s="57"/>
      <c r="AO27" s="57"/>
      <c r="AP27" s="57"/>
      <c r="AQ27" s="57"/>
      <c r="AR27" s="57"/>
      <c r="AS27" s="225"/>
      <c r="AT27" s="67"/>
      <c r="AU27" s="15"/>
    </row>
    <row r="28" spans="2:47" s="13" customFormat="1" ht="20.100000000000001" customHeight="1">
      <c r="B28" s="83" t="s">
        <v>673</v>
      </c>
      <c r="C28" s="36" t="s">
        <v>1419</v>
      </c>
      <c r="D28" s="71" t="s">
        <v>102</v>
      </c>
      <c r="E28" s="88" t="s">
        <v>219</v>
      </c>
      <c r="F28" s="119">
        <v>44.7266896</v>
      </c>
      <c r="G28" s="119">
        <v>-65.496737300000007</v>
      </c>
      <c r="H28" s="36" t="s">
        <v>799</v>
      </c>
      <c r="I28" s="68" t="s">
        <v>1154</v>
      </c>
      <c r="J28" s="75" t="s">
        <v>509</v>
      </c>
      <c r="K28" s="68" t="s">
        <v>1170</v>
      </c>
      <c r="L28" s="98">
        <v>69</v>
      </c>
      <c r="M28" s="81">
        <v>1968</v>
      </c>
      <c r="N28" s="222">
        <v>2100</v>
      </c>
      <c r="O28" s="41"/>
      <c r="P28" s="149" t="s">
        <v>776</v>
      </c>
      <c r="Q28" s="68" t="s">
        <v>782</v>
      </c>
      <c r="R28" s="143">
        <v>11.2</v>
      </c>
      <c r="S28" s="223">
        <f>System!$C$10</f>
        <v>0.95</v>
      </c>
      <c r="T28" s="188">
        <f t="shared" si="0"/>
        <v>10.639999999999999</v>
      </c>
      <c r="U28" s="224">
        <v>0.26666666666666666</v>
      </c>
      <c r="V28" s="193">
        <f t="shared" si="1"/>
        <v>26.163199999999996</v>
      </c>
      <c r="W28" s="57">
        <v>1</v>
      </c>
      <c r="X28" s="41"/>
      <c r="Y28" s="57"/>
      <c r="Z28" s="142">
        <v>0</v>
      </c>
      <c r="AA28" s="142">
        <v>11.2</v>
      </c>
      <c r="AB28" s="57"/>
      <c r="AC28" s="57"/>
      <c r="AD28" s="57"/>
      <c r="AE28" s="57"/>
      <c r="AF28" s="57"/>
      <c r="AG28" s="57"/>
      <c r="AH28" s="57"/>
      <c r="AI28" s="132"/>
      <c r="AJ28" s="57"/>
      <c r="AK28" s="106"/>
      <c r="AL28" s="57"/>
      <c r="AM28" s="41"/>
      <c r="AN28" s="57"/>
      <c r="AO28" s="57"/>
      <c r="AP28" s="57"/>
      <c r="AQ28" s="57"/>
      <c r="AR28" s="57"/>
      <c r="AS28" s="160"/>
      <c r="AT28" s="67"/>
      <c r="AU28" s="15"/>
    </row>
    <row r="29" spans="2:47" s="13" customFormat="1" ht="20.100000000000001" customHeight="1">
      <c r="B29" s="228" t="s">
        <v>1078</v>
      </c>
      <c r="C29" s="36" t="s">
        <v>1423</v>
      </c>
      <c r="D29" s="228" t="s">
        <v>1079</v>
      </c>
      <c r="E29" s="228" t="s">
        <v>1080</v>
      </c>
      <c r="F29" s="119">
        <v>44.961289100000002</v>
      </c>
      <c r="G29" s="119">
        <v>-64.033126699999997</v>
      </c>
      <c r="H29" s="202" t="s">
        <v>799</v>
      </c>
      <c r="I29" s="68" t="s">
        <v>1154</v>
      </c>
      <c r="J29" s="75" t="s">
        <v>908</v>
      </c>
      <c r="K29" s="68" t="s">
        <v>1205</v>
      </c>
      <c r="L29" s="98">
        <v>69</v>
      </c>
      <c r="M29" s="230">
        <v>1935</v>
      </c>
      <c r="N29" s="222">
        <v>2100</v>
      </c>
      <c r="O29" s="160"/>
      <c r="P29" s="230" t="s">
        <v>776</v>
      </c>
      <c r="Q29" s="68" t="s">
        <v>782</v>
      </c>
      <c r="R29" s="120">
        <v>3</v>
      </c>
      <c r="S29" s="223">
        <f>System!$C$10</f>
        <v>0.95</v>
      </c>
      <c r="T29" s="188">
        <f t="shared" si="0"/>
        <v>2.8499999999999996</v>
      </c>
      <c r="U29" s="224">
        <v>0.60666666666666658</v>
      </c>
      <c r="V29" s="194">
        <f t="shared" si="1"/>
        <v>15.943199999999997</v>
      </c>
      <c r="W29" s="57">
        <v>1</v>
      </c>
      <c r="X29" s="160"/>
      <c r="Y29" s="138"/>
      <c r="Z29" s="106"/>
      <c r="AA29" s="106"/>
      <c r="AB29" s="57"/>
      <c r="AC29" s="57"/>
      <c r="AD29" s="106"/>
      <c r="AE29" s="106"/>
      <c r="AF29" s="106"/>
      <c r="AG29" s="106"/>
      <c r="AH29" s="202"/>
      <c r="AI29" s="106"/>
      <c r="AJ29" s="57"/>
      <c r="AK29" s="106"/>
      <c r="AL29" s="57"/>
      <c r="AM29" s="3"/>
      <c r="AN29" s="138"/>
      <c r="AO29" s="229"/>
      <c r="AP29" s="106"/>
      <c r="AQ29" s="106"/>
      <c r="AR29" s="229"/>
      <c r="AS29" s="160"/>
      <c r="AT29" s="203" t="s">
        <v>1081</v>
      </c>
      <c r="AU29" s="203"/>
    </row>
    <row r="30" spans="2:47" s="13" customFormat="1" ht="20.100000000000001" customHeight="1">
      <c r="B30" s="83" t="s">
        <v>659</v>
      </c>
      <c r="C30" s="36" t="s">
        <v>1113</v>
      </c>
      <c r="D30" s="71" t="s">
        <v>102</v>
      </c>
      <c r="E30" s="88" t="s">
        <v>220</v>
      </c>
      <c r="F30" s="119">
        <v>44.157414699999997</v>
      </c>
      <c r="G30" s="119">
        <v>-64.998361099999997</v>
      </c>
      <c r="H30" s="36" t="s">
        <v>799</v>
      </c>
      <c r="I30" s="68" t="s">
        <v>1154</v>
      </c>
      <c r="J30" s="75" t="s">
        <v>567</v>
      </c>
      <c r="K30" s="68" t="s">
        <v>1161</v>
      </c>
      <c r="L30" s="98">
        <v>69</v>
      </c>
      <c r="M30" s="81">
        <v>1929</v>
      </c>
      <c r="N30" s="222">
        <v>2100</v>
      </c>
      <c r="O30" s="41"/>
      <c r="P30" s="149" t="s">
        <v>776</v>
      </c>
      <c r="Q30" s="68" t="s">
        <v>782</v>
      </c>
      <c r="R30" s="143">
        <v>2.7</v>
      </c>
      <c r="S30" s="223">
        <f>System!$C$10</f>
        <v>0.95</v>
      </c>
      <c r="T30" s="188">
        <f t="shared" si="0"/>
        <v>2.5649999999999999</v>
      </c>
      <c r="U30" s="224">
        <v>0.60666666666666658</v>
      </c>
      <c r="V30" s="194">
        <f t="shared" si="1"/>
        <v>14.348879999999999</v>
      </c>
      <c r="W30" s="57">
        <v>2</v>
      </c>
      <c r="X30" s="41"/>
      <c r="Y30" s="57"/>
      <c r="Z30" s="142">
        <v>0.4</v>
      </c>
      <c r="AA30" s="142">
        <v>2.7</v>
      </c>
      <c r="AB30" s="57"/>
      <c r="AC30" s="57"/>
      <c r="AD30" s="57"/>
      <c r="AE30" s="57"/>
      <c r="AF30" s="57"/>
      <c r="AG30" s="57"/>
      <c r="AH30" s="57"/>
      <c r="AI30" s="132"/>
      <c r="AJ30" s="57"/>
      <c r="AK30" s="106"/>
      <c r="AL30" s="57"/>
      <c r="AM30" s="41"/>
      <c r="AN30" s="57"/>
      <c r="AO30" s="57"/>
      <c r="AP30" s="57"/>
      <c r="AQ30" s="57"/>
      <c r="AR30" s="57"/>
      <c r="AS30" s="160"/>
      <c r="AT30" s="67"/>
      <c r="AU30" s="15"/>
    </row>
    <row r="31" spans="2:47" s="13" customFormat="1" ht="20.100000000000001" customHeight="1">
      <c r="B31" s="83" t="s">
        <v>674</v>
      </c>
      <c r="C31" s="36" t="s">
        <v>1114</v>
      </c>
      <c r="D31" s="71" t="s">
        <v>102</v>
      </c>
      <c r="E31" s="88" t="s">
        <v>220</v>
      </c>
      <c r="F31" s="119">
        <v>44.157414699999997</v>
      </c>
      <c r="G31" s="119">
        <v>-64.998361099999997</v>
      </c>
      <c r="H31" s="36" t="s">
        <v>799</v>
      </c>
      <c r="I31" s="68" t="s">
        <v>1154</v>
      </c>
      <c r="J31" s="75" t="s">
        <v>567</v>
      </c>
      <c r="K31" s="68" t="s">
        <v>1161</v>
      </c>
      <c r="L31" s="98">
        <v>69</v>
      </c>
      <c r="M31" s="81">
        <v>1929</v>
      </c>
      <c r="N31" s="222">
        <v>2100</v>
      </c>
      <c r="O31" s="41"/>
      <c r="P31" s="149" t="s">
        <v>776</v>
      </c>
      <c r="Q31" s="68" t="s">
        <v>782</v>
      </c>
      <c r="R31" s="143">
        <v>2.7</v>
      </c>
      <c r="S31" s="223">
        <f>System!$C$10</f>
        <v>0.95</v>
      </c>
      <c r="T31" s="188">
        <f t="shared" si="0"/>
        <v>2.5649999999999999</v>
      </c>
      <c r="U31" s="224">
        <v>0.60666666666666658</v>
      </c>
      <c r="V31" s="194">
        <f t="shared" si="1"/>
        <v>14.348879999999999</v>
      </c>
      <c r="W31" s="57">
        <v>2</v>
      </c>
      <c r="X31" s="41"/>
      <c r="Y31" s="57"/>
      <c r="Z31" s="142">
        <v>0.4</v>
      </c>
      <c r="AA31" s="142">
        <v>2.7</v>
      </c>
      <c r="AB31" s="57"/>
      <c r="AC31" s="57"/>
      <c r="AD31" s="57"/>
      <c r="AE31" s="57"/>
      <c r="AF31" s="57"/>
      <c r="AG31" s="57"/>
      <c r="AH31" s="57"/>
      <c r="AI31" s="132"/>
      <c r="AJ31" s="57"/>
      <c r="AK31" s="106"/>
      <c r="AL31" s="57"/>
      <c r="AM31" s="225"/>
      <c r="AN31" s="57"/>
      <c r="AO31" s="57"/>
      <c r="AP31" s="57"/>
      <c r="AQ31" s="57"/>
      <c r="AR31" s="57"/>
      <c r="AS31" s="160"/>
      <c r="AT31" s="67"/>
      <c r="AU31" s="15"/>
    </row>
    <row r="32" spans="2:47" s="13" customFormat="1" ht="20.100000000000001" customHeight="1">
      <c r="B32" s="83" t="s">
        <v>682</v>
      </c>
      <c r="C32" s="36" t="s">
        <v>1115</v>
      </c>
      <c r="D32" s="71" t="s">
        <v>102</v>
      </c>
      <c r="E32" s="88" t="s">
        <v>220</v>
      </c>
      <c r="F32" s="119">
        <v>44.157685200000003</v>
      </c>
      <c r="G32" s="119">
        <v>-64.977247300000002</v>
      </c>
      <c r="H32" s="36" t="s">
        <v>799</v>
      </c>
      <c r="I32" s="68" t="s">
        <v>1154</v>
      </c>
      <c r="J32" s="75" t="s">
        <v>879</v>
      </c>
      <c r="K32" s="68" t="s">
        <v>1162</v>
      </c>
      <c r="L32" s="98">
        <v>69</v>
      </c>
      <c r="M32" s="81">
        <v>1929</v>
      </c>
      <c r="N32" s="222">
        <v>2100</v>
      </c>
      <c r="O32" s="41"/>
      <c r="P32" s="149" t="s">
        <v>776</v>
      </c>
      <c r="Q32" s="68" t="s">
        <v>782</v>
      </c>
      <c r="R32" s="143">
        <v>3.7</v>
      </c>
      <c r="S32" s="223">
        <f>System!$C$10</f>
        <v>0.95</v>
      </c>
      <c r="T32" s="188">
        <f t="shared" si="0"/>
        <v>3.5150000000000001</v>
      </c>
      <c r="U32" s="224">
        <v>0.60666666666666658</v>
      </c>
      <c r="V32" s="194">
        <f t="shared" si="1"/>
        <v>19.66328</v>
      </c>
      <c r="W32" s="57">
        <v>2</v>
      </c>
      <c r="X32" s="41"/>
      <c r="Y32" s="57"/>
      <c r="Z32" s="142">
        <v>0.5</v>
      </c>
      <c r="AA32" s="142">
        <v>3.7</v>
      </c>
      <c r="AB32" s="57"/>
      <c r="AC32" s="57"/>
      <c r="AD32" s="57"/>
      <c r="AE32" s="57"/>
      <c r="AF32" s="57"/>
      <c r="AG32" s="57"/>
      <c r="AH32" s="57"/>
      <c r="AI32" s="132"/>
      <c r="AJ32" s="57"/>
      <c r="AK32" s="106"/>
      <c r="AL32" s="57"/>
      <c r="AM32" s="225"/>
      <c r="AN32" s="57"/>
      <c r="AO32" s="57"/>
      <c r="AP32" s="57"/>
      <c r="AQ32" s="57"/>
      <c r="AR32" s="57"/>
      <c r="AS32" s="160"/>
      <c r="AT32" s="67"/>
      <c r="AU32" s="15"/>
    </row>
    <row r="33" spans="2:47" s="13" customFormat="1" ht="20.100000000000001" customHeight="1">
      <c r="B33" s="83" t="s">
        <v>683</v>
      </c>
      <c r="C33" s="36" t="s">
        <v>1116</v>
      </c>
      <c r="D33" s="71" t="s">
        <v>102</v>
      </c>
      <c r="E33" s="88" t="s">
        <v>220</v>
      </c>
      <c r="F33" s="119">
        <v>44.157685200000003</v>
      </c>
      <c r="G33" s="119">
        <v>-64.977247300000002</v>
      </c>
      <c r="H33" s="36" t="s">
        <v>799</v>
      </c>
      <c r="I33" s="68" t="s">
        <v>1154</v>
      </c>
      <c r="J33" s="75" t="s">
        <v>879</v>
      </c>
      <c r="K33" s="68" t="s">
        <v>1162</v>
      </c>
      <c r="L33" s="98">
        <v>69</v>
      </c>
      <c r="M33" s="81">
        <v>1929</v>
      </c>
      <c r="N33" s="222">
        <v>2100</v>
      </c>
      <c r="O33" s="160"/>
      <c r="P33" s="149" t="s">
        <v>776</v>
      </c>
      <c r="Q33" s="68" t="s">
        <v>782</v>
      </c>
      <c r="R33" s="143">
        <v>3.7</v>
      </c>
      <c r="S33" s="223">
        <f>System!$C$10</f>
        <v>0.95</v>
      </c>
      <c r="T33" s="188">
        <f t="shared" si="0"/>
        <v>3.5150000000000001</v>
      </c>
      <c r="U33" s="224">
        <v>0.60666666666666658</v>
      </c>
      <c r="V33" s="193">
        <f t="shared" si="1"/>
        <v>19.66328</v>
      </c>
      <c r="W33" s="57">
        <v>2</v>
      </c>
      <c r="X33" s="160"/>
      <c r="Y33" s="57"/>
      <c r="Z33" s="142">
        <v>0.5</v>
      </c>
      <c r="AA33" s="142">
        <v>3.7</v>
      </c>
      <c r="AB33" s="57"/>
      <c r="AC33" s="57"/>
      <c r="AD33" s="57"/>
      <c r="AE33" s="57"/>
      <c r="AF33" s="57"/>
      <c r="AG33" s="57"/>
      <c r="AH33" s="57"/>
      <c r="AI33" s="132"/>
      <c r="AJ33" s="57"/>
      <c r="AK33" s="106"/>
      <c r="AL33" s="57"/>
      <c r="AM33" s="160"/>
      <c r="AN33" s="57"/>
      <c r="AO33" s="57"/>
      <c r="AP33" s="57"/>
      <c r="AQ33" s="57"/>
      <c r="AR33" s="57"/>
      <c r="AS33" s="160"/>
      <c r="AT33" s="67"/>
      <c r="AU33" s="15"/>
    </row>
    <row r="34" spans="2:47" s="13" customFormat="1" ht="20.100000000000001" customHeight="1">
      <c r="B34" s="83" t="s">
        <v>660</v>
      </c>
      <c r="C34" s="36" t="s">
        <v>1117</v>
      </c>
      <c r="D34" s="71" t="s">
        <v>102</v>
      </c>
      <c r="E34" s="88" t="s">
        <v>220</v>
      </c>
      <c r="F34" s="119">
        <v>44.137967500000002</v>
      </c>
      <c r="G34" s="119">
        <v>-64.935344400000005</v>
      </c>
      <c r="H34" s="36" t="s">
        <v>799</v>
      </c>
      <c r="I34" s="68" t="s">
        <v>1154</v>
      </c>
      <c r="J34" s="75" t="s">
        <v>459</v>
      </c>
      <c r="K34" s="68" t="s">
        <v>1160</v>
      </c>
      <c r="L34" s="98">
        <v>69</v>
      </c>
      <c r="M34" s="81">
        <v>1929</v>
      </c>
      <c r="N34" s="222">
        <v>2100</v>
      </c>
      <c r="O34" s="41"/>
      <c r="P34" s="149" t="s">
        <v>776</v>
      </c>
      <c r="Q34" s="68" t="s">
        <v>782</v>
      </c>
      <c r="R34" s="143">
        <v>4.5</v>
      </c>
      <c r="S34" s="223">
        <f>System!$C$10</f>
        <v>0.95</v>
      </c>
      <c r="T34" s="188">
        <f t="shared" si="0"/>
        <v>4.2749999999999995</v>
      </c>
      <c r="U34" s="224">
        <v>0.60666666666666658</v>
      </c>
      <c r="V34" s="194">
        <f t="shared" si="1"/>
        <v>23.914799999999996</v>
      </c>
      <c r="W34" s="57">
        <v>2</v>
      </c>
      <c r="X34" s="41"/>
      <c r="Y34" s="57"/>
      <c r="Z34" s="142">
        <v>0.65</v>
      </c>
      <c r="AA34" s="142">
        <v>4.5</v>
      </c>
      <c r="AB34" s="57"/>
      <c r="AC34" s="57"/>
      <c r="AD34" s="57"/>
      <c r="AE34" s="57"/>
      <c r="AF34" s="57"/>
      <c r="AG34" s="57"/>
      <c r="AH34" s="57"/>
      <c r="AI34" s="132"/>
      <c r="AJ34" s="57"/>
      <c r="AK34" s="106"/>
      <c r="AL34" s="57"/>
      <c r="AM34" s="41"/>
      <c r="AN34" s="57"/>
      <c r="AO34" s="57"/>
      <c r="AP34" s="57"/>
      <c r="AQ34" s="57"/>
      <c r="AR34" s="57"/>
      <c r="AS34" s="160"/>
      <c r="AT34" s="67"/>
      <c r="AU34" s="15"/>
    </row>
    <row r="35" spans="2:47" s="13" customFormat="1" ht="20.100000000000001" customHeight="1">
      <c r="B35" s="83" t="s">
        <v>675</v>
      </c>
      <c r="C35" s="36" t="s">
        <v>1118</v>
      </c>
      <c r="D35" s="71" t="s">
        <v>102</v>
      </c>
      <c r="E35" s="72" t="s">
        <v>220</v>
      </c>
      <c r="F35" s="119">
        <v>44.137967500000002</v>
      </c>
      <c r="G35" s="119">
        <v>-64.935344400000005</v>
      </c>
      <c r="H35" s="36" t="s">
        <v>799</v>
      </c>
      <c r="I35" s="68" t="s">
        <v>1154</v>
      </c>
      <c r="J35" s="75" t="s">
        <v>459</v>
      </c>
      <c r="K35" s="68" t="s">
        <v>1160</v>
      </c>
      <c r="L35" s="98">
        <v>69</v>
      </c>
      <c r="M35" s="81">
        <v>1929</v>
      </c>
      <c r="N35" s="222">
        <v>2100</v>
      </c>
      <c r="O35" s="160"/>
      <c r="P35" s="149" t="s">
        <v>776</v>
      </c>
      <c r="Q35" s="68" t="s">
        <v>782</v>
      </c>
      <c r="R35" s="143">
        <v>4.5</v>
      </c>
      <c r="S35" s="223">
        <f>System!$C$10</f>
        <v>0.95</v>
      </c>
      <c r="T35" s="188">
        <f t="shared" si="0"/>
        <v>4.2749999999999995</v>
      </c>
      <c r="U35" s="224">
        <v>0.60666666666666658</v>
      </c>
      <c r="V35" s="194">
        <f t="shared" si="1"/>
        <v>23.914799999999996</v>
      </c>
      <c r="W35" s="57">
        <v>2</v>
      </c>
      <c r="X35" s="160"/>
      <c r="Y35" s="57"/>
      <c r="Z35" s="142">
        <v>0.65</v>
      </c>
      <c r="AA35" s="142">
        <v>4.5</v>
      </c>
      <c r="AB35" s="57"/>
      <c r="AC35" s="57"/>
      <c r="AD35" s="57"/>
      <c r="AE35" s="57"/>
      <c r="AF35" s="57"/>
      <c r="AG35" s="57"/>
      <c r="AH35" s="57"/>
      <c r="AI35" s="132"/>
      <c r="AJ35" s="57"/>
      <c r="AK35" s="106"/>
      <c r="AL35" s="57"/>
      <c r="AM35" s="41"/>
      <c r="AN35" s="57"/>
      <c r="AO35" s="57"/>
      <c r="AP35" s="57"/>
      <c r="AQ35" s="57"/>
      <c r="AR35" s="57"/>
      <c r="AS35" s="160"/>
      <c r="AT35" s="67"/>
      <c r="AU35" s="15"/>
    </row>
    <row r="36" spans="2:47" s="13" customFormat="1" ht="20.100000000000001" customHeight="1">
      <c r="B36" s="83" t="s">
        <v>676</v>
      </c>
      <c r="C36" s="36" t="s">
        <v>1119</v>
      </c>
      <c r="D36" s="71" t="s">
        <v>102</v>
      </c>
      <c r="E36" s="88" t="s">
        <v>220</v>
      </c>
      <c r="F36" s="119">
        <v>44.090031600000003</v>
      </c>
      <c r="G36" s="119">
        <v>-64.8479533</v>
      </c>
      <c r="H36" s="36" t="s">
        <v>799</v>
      </c>
      <c r="I36" s="68" t="s">
        <v>1154</v>
      </c>
      <c r="J36" s="75" t="s">
        <v>501</v>
      </c>
      <c r="K36" s="68" t="s">
        <v>1159</v>
      </c>
      <c r="L36" s="98">
        <v>69</v>
      </c>
      <c r="M36" s="81">
        <v>1955</v>
      </c>
      <c r="N36" s="222">
        <v>2100</v>
      </c>
      <c r="O36" s="41"/>
      <c r="P36" s="149" t="s">
        <v>776</v>
      </c>
      <c r="Q36" s="68" t="s">
        <v>782</v>
      </c>
      <c r="R36" s="143">
        <v>2.25</v>
      </c>
      <c r="S36" s="223">
        <f>System!$C$10</f>
        <v>0.95</v>
      </c>
      <c r="T36" s="188">
        <f t="shared" ref="T36:T67" si="2">R36*S36</f>
        <v>2.1374999999999997</v>
      </c>
      <c r="U36" s="224">
        <v>0.60666666666666658</v>
      </c>
      <c r="V36" s="194">
        <f t="shared" ref="V36:V67" si="3">R36*24*365*U36/1000</f>
        <v>11.957399999999998</v>
      </c>
      <c r="W36" s="57">
        <v>2</v>
      </c>
      <c r="X36" s="41"/>
      <c r="Y36" s="57"/>
      <c r="Z36" s="142">
        <v>0.3</v>
      </c>
      <c r="AA36" s="142">
        <v>2.25</v>
      </c>
      <c r="AB36" s="57"/>
      <c r="AC36" s="57"/>
      <c r="AD36" s="57"/>
      <c r="AE36" s="57"/>
      <c r="AF36" s="57"/>
      <c r="AG36" s="57"/>
      <c r="AH36" s="57"/>
      <c r="AI36" s="132"/>
      <c r="AJ36" s="57"/>
      <c r="AK36" s="106"/>
      <c r="AL36" s="57"/>
      <c r="AM36" s="41"/>
      <c r="AN36" s="57"/>
      <c r="AO36" s="57"/>
      <c r="AP36" s="57"/>
      <c r="AQ36" s="57"/>
      <c r="AR36" s="57"/>
      <c r="AS36" s="160"/>
      <c r="AT36" s="67"/>
      <c r="AU36" s="15"/>
    </row>
    <row r="37" spans="2:47" s="13" customFormat="1" ht="20.100000000000001" customHeight="1">
      <c r="B37" s="83" t="s">
        <v>677</v>
      </c>
      <c r="C37" s="36" t="s">
        <v>1120</v>
      </c>
      <c r="D37" s="71" t="s">
        <v>102</v>
      </c>
      <c r="E37" s="88" t="s">
        <v>220</v>
      </c>
      <c r="F37" s="119">
        <v>44.090031600000003</v>
      </c>
      <c r="G37" s="119">
        <v>-64.8479533</v>
      </c>
      <c r="H37" s="36" t="s">
        <v>799</v>
      </c>
      <c r="I37" s="68" t="s">
        <v>1154</v>
      </c>
      <c r="J37" s="75" t="s">
        <v>501</v>
      </c>
      <c r="K37" s="68" t="s">
        <v>1159</v>
      </c>
      <c r="L37" s="98">
        <v>69</v>
      </c>
      <c r="M37" s="81">
        <v>1955</v>
      </c>
      <c r="N37" s="222">
        <v>2100</v>
      </c>
      <c r="O37" s="41"/>
      <c r="P37" s="149" t="s">
        <v>776</v>
      </c>
      <c r="Q37" s="68" t="s">
        <v>782</v>
      </c>
      <c r="R37" s="143">
        <v>2.25</v>
      </c>
      <c r="S37" s="223">
        <f>System!$C$10</f>
        <v>0.95</v>
      </c>
      <c r="T37" s="188">
        <f t="shared" si="2"/>
        <v>2.1374999999999997</v>
      </c>
      <c r="U37" s="224">
        <v>0.60666666666666658</v>
      </c>
      <c r="V37" s="193">
        <f t="shared" si="3"/>
        <v>11.957399999999998</v>
      </c>
      <c r="W37" s="57">
        <v>2</v>
      </c>
      <c r="X37" s="41"/>
      <c r="Y37" s="57"/>
      <c r="Z37" s="142">
        <v>0.3</v>
      </c>
      <c r="AA37" s="142">
        <v>2.25</v>
      </c>
      <c r="AB37" s="57"/>
      <c r="AC37" s="57"/>
      <c r="AD37" s="57"/>
      <c r="AE37" s="57"/>
      <c r="AF37" s="57"/>
      <c r="AG37" s="57"/>
      <c r="AH37" s="57"/>
      <c r="AI37" s="132"/>
      <c r="AJ37" s="57"/>
      <c r="AK37" s="106"/>
      <c r="AL37" s="57"/>
      <c r="AM37" s="41"/>
      <c r="AN37" s="57"/>
      <c r="AO37" s="57"/>
      <c r="AP37" s="57"/>
      <c r="AQ37" s="57"/>
      <c r="AR37" s="57"/>
      <c r="AS37" s="160"/>
      <c r="AT37" s="67"/>
      <c r="AU37" s="15"/>
    </row>
    <row r="38" spans="2:47" s="13" customFormat="1" ht="20.100000000000001" customHeight="1">
      <c r="B38" s="83" t="s">
        <v>678</v>
      </c>
      <c r="C38" s="36" t="s">
        <v>1121</v>
      </c>
      <c r="D38" s="71" t="s">
        <v>102</v>
      </c>
      <c r="E38" s="72" t="s">
        <v>220</v>
      </c>
      <c r="F38" s="119">
        <v>44.080486499999999</v>
      </c>
      <c r="G38" s="119">
        <v>-64.790873000000005</v>
      </c>
      <c r="H38" s="36" t="s">
        <v>799</v>
      </c>
      <c r="I38" s="68" t="s">
        <v>1154</v>
      </c>
      <c r="J38" s="75" t="s">
        <v>881</v>
      </c>
      <c r="K38" s="68" t="s">
        <v>1195</v>
      </c>
      <c r="L38" s="98">
        <v>69</v>
      </c>
      <c r="M38" s="81">
        <v>1950</v>
      </c>
      <c r="N38" s="222">
        <v>2100</v>
      </c>
      <c r="O38" s="41"/>
      <c r="P38" s="149" t="s">
        <v>776</v>
      </c>
      <c r="Q38" s="68" t="s">
        <v>782</v>
      </c>
      <c r="R38" s="143">
        <v>4.5</v>
      </c>
      <c r="S38" s="223">
        <f>System!$C$10</f>
        <v>0.95</v>
      </c>
      <c r="T38" s="188">
        <f t="shared" si="2"/>
        <v>4.2749999999999995</v>
      </c>
      <c r="U38" s="224">
        <v>0.60666666666666658</v>
      </c>
      <c r="V38" s="194">
        <f t="shared" si="3"/>
        <v>23.914799999999996</v>
      </c>
      <c r="W38" s="57">
        <v>2</v>
      </c>
      <c r="X38" s="41"/>
      <c r="Y38" s="57"/>
      <c r="Z38" s="142">
        <v>0.65</v>
      </c>
      <c r="AA38" s="142">
        <v>4.5</v>
      </c>
      <c r="AB38" s="57"/>
      <c r="AC38" s="57"/>
      <c r="AD38" s="57"/>
      <c r="AE38" s="57"/>
      <c r="AF38" s="57"/>
      <c r="AG38" s="57"/>
      <c r="AH38" s="57"/>
      <c r="AI38" s="132"/>
      <c r="AJ38" s="57"/>
      <c r="AK38" s="106"/>
      <c r="AL38" s="57"/>
      <c r="AM38" s="246"/>
      <c r="AN38" s="57"/>
      <c r="AO38" s="57"/>
      <c r="AP38" s="57"/>
      <c r="AQ38" s="57"/>
      <c r="AR38" s="57"/>
      <c r="AS38" s="160"/>
      <c r="AT38" s="67"/>
      <c r="AU38" s="15"/>
    </row>
    <row r="39" spans="2:47" s="13" customFormat="1" ht="20.100000000000001" customHeight="1">
      <c r="B39" s="83" t="s">
        <v>679</v>
      </c>
      <c r="C39" s="36" t="s">
        <v>1122</v>
      </c>
      <c r="D39" s="71" t="s">
        <v>102</v>
      </c>
      <c r="E39" s="72" t="s">
        <v>220</v>
      </c>
      <c r="F39" s="119">
        <v>44.080486499999999</v>
      </c>
      <c r="G39" s="119">
        <v>-64.790873000000005</v>
      </c>
      <c r="H39" s="36" t="s">
        <v>799</v>
      </c>
      <c r="I39" s="68" t="s">
        <v>1154</v>
      </c>
      <c r="J39" s="75" t="s">
        <v>881</v>
      </c>
      <c r="K39" s="68" t="s">
        <v>1195</v>
      </c>
      <c r="L39" s="98">
        <v>69</v>
      </c>
      <c r="M39" s="81">
        <v>1950</v>
      </c>
      <c r="N39" s="222">
        <v>2100</v>
      </c>
      <c r="O39" s="41"/>
      <c r="P39" s="149" t="s">
        <v>776</v>
      </c>
      <c r="Q39" s="68" t="s">
        <v>782</v>
      </c>
      <c r="R39" s="143">
        <v>4.5</v>
      </c>
      <c r="S39" s="223">
        <f>System!$C$10</f>
        <v>0.95</v>
      </c>
      <c r="T39" s="188">
        <f t="shared" si="2"/>
        <v>4.2749999999999995</v>
      </c>
      <c r="U39" s="224">
        <v>0.60666666666666658</v>
      </c>
      <c r="V39" s="194">
        <f t="shared" si="3"/>
        <v>23.914799999999996</v>
      </c>
      <c r="W39" s="57">
        <v>2</v>
      </c>
      <c r="X39" s="41"/>
      <c r="Y39" s="57"/>
      <c r="Z39" s="142">
        <v>0.65</v>
      </c>
      <c r="AA39" s="142">
        <v>4.5</v>
      </c>
      <c r="AB39" s="57"/>
      <c r="AC39" s="57"/>
      <c r="AD39" s="57"/>
      <c r="AE39" s="57"/>
      <c r="AF39" s="57"/>
      <c r="AG39" s="57"/>
      <c r="AH39" s="57"/>
      <c r="AI39" s="132"/>
      <c r="AJ39" s="57"/>
      <c r="AK39" s="106"/>
      <c r="AL39" s="57"/>
      <c r="AM39" s="41"/>
      <c r="AN39" s="57"/>
      <c r="AO39" s="57"/>
      <c r="AP39" s="57"/>
      <c r="AQ39" s="57"/>
      <c r="AR39" s="57"/>
      <c r="AS39" s="160"/>
      <c r="AT39" s="67"/>
      <c r="AU39" s="15"/>
    </row>
    <row r="40" spans="2:47" s="13" customFormat="1" ht="20.100000000000001" customHeight="1">
      <c r="B40" s="83" t="s">
        <v>680</v>
      </c>
      <c r="C40" s="36" t="s">
        <v>1123</v>
      </c>
      <c r="D40" s="71" t="s">
        <v>102</v>
      </c>
      <c r="E40" s="72" t="s">
        <v>220</v>
      </c>
      <c r="F40" s="119">
        <v>44.074360499999997</v>
      </c>
      <c r="G40" s="119">
        <v>-64.770718700000003</v>
      </c>
      <c r="H40" s="36" t="s">
        <v>799</v>
      </c>
      <c r="I40" s="68" t="s">
        <v>1154</v>
      </c>
      <c r="J40" s="75" t="s">
        <v>881</v>
      </c>
      <c r="K40" s="68" t="s">
        <v>1195</v>
      </c>
      <c r="L40" s="98">
        <v>69</v>
      </c>
      <c r="M40" s="81">
        <v>1938</v>
      </c>
      <c r="N40" s="222">
        <v>2100</v>
      </c>
      <c r="O40" s="41"/>
      <c r="P40" s="149" t="s">
        <v>776</v>
      </c>
      <c r="Q40" s="68" t="s">
        <v>782</v>
      </c>
      <c r="R40" s="143">
        <v>3.6</v>
      </c>
      <c r="S40" s="223">
        <f>System!$C$10</f>
        <v>0.95</v>
      </c>
      <c r="T40" s="188">
        <f t="shared" si="2"/>
        <v>3.42</v>
      </c>
      <c r="U40" s="224">
        <v>0.60666666666666658</v>
      </c>
      <c r="V40" s="194">
        <f t="shared" si="3"/>
        <v>19.13184</v>
      </c>
      <c r="W40" s="57">
        <v>2</v>
      </c>
      <c r="X40" s="41"/>
      <c r="Y40" s="57"/>
      <c r="Z40" s="142">
        <v>0.5</v>
      </c>
      <c r="AA40" s="142">
        <v>3.6</v>
      </c>
      <c r="AB40" s="57"/>
      <c r="AC40" s="57"/>
      <c r="AD40" s="57"/>
      <c r="AE40" s="57"/>
      <c r="AF40" s="57"/>
      <c r="AG40" s="57"/>
      <c r="AH40" s="57"/>
      <c r="AI40" s="132"/>
      <c r="AJ40" s="57"/>
      <c r="AK40" s="106"/>
      <c r="AL40" s="57"/>
      <c r="AM40" s="41"/>
      <c r="AN40" s="57"/>
      <c r="AO40" s="57"/>
      <c r="AP40" s="57"/>
      <c r="AQ40" s="57"/>
      <c r="AR40" s="57"/>
      <c r="AS40" s="160"/>
      <c r="AT40" s="67"/>
      <c r="AU40" s="15"/>
    </row>
    <row r="41" spans="2:47" s="13" customFormat="1" ht="20.100000000000001" customHeight="1">
      <c r="B41" s="83" t="s">
        <v>681</v>
      </c>
      <c r="C41" s="36" t="s">
        <v>1124</v>
      </c>
      <c r="D41" s="71" t="s">
        <v>102</v>
      </c>
      <c r="E41" s="72" t="s">
        <v>220</v>
      </c>
      <c r="F41" s="119">
        <v>44.074360499999997</v>
      </c>
      <c r="G41" s="119">
        <v>-64.770718700000003</v>
      </c>
      <c r="H41" s="36" t="s">
        <v>799</v>
      </c>
      <c r="I41" s="68" t="s">
        <v>1154</v>
      </c>
      <c r="J41" s="75" t="s">
        <v>881</v>
      </c>
      <c r="K41" s="68" t="s">
        <v>1195</v>
      </c>
      <c r="L41" s="98">
        <v>69</v>
      </c>
      <c r="M41" s="81">
        <v>1938</v>
      </c>
      <c r="N41" s="222">
        <v>2100</v>
      </c>
      <c r="O41" s="41"/>
      <c r="P41" s="149" t="s">
        <v>776</v>
      </c>
      <c r="Q41" s="68" t="s">
        <v>782</v>
      </c>
      <c r="R41" s="143">
        <v>3.6</v>
      </c>
      <c r="S41" s="223">
        <f>System!$C$10</f>
        <v>0.95</v>
      </c>
      <c r="T41" s="188">
        <f t="shared" si="2"/>
        <v>3.42</v>
      </c>
      <c r="U41" s="224">
        <v>0.60666666666666658</v>
      </c>
      <c r="V41" s="194">
        <f t="shared" si="3"/>
        <v>19.13184</v>
      </c>
      <c r="W41" s="57">
        <v>2</v>
      </c>
      <c r="X41" s="41"/>
      <c r="Y41" s="57"/>
      <c r="Z41" s="142">
        <v>0.5</v>
      </c>
      <c r="AA41" s="142">
        <v>3.6</v>
      </c>
      <c r="AB41" s="57"/>
      <c r="AC41" s="57"/>
      <c r="AD41" s="57"/>
      <c r="AE41" s="57"/>
      <c r="AF41" s="57"/>
      <c r="AG41" s="57"/>
      <c r="AH41" s="57"/>
      <c r="AI41" s="132"/>
      <c r="AJ41" s="57"/>
      <c r="AK41" s="106"/>
      <c r="AL41" s="57"/>
      <c r="AM41" s="41"/>
      <c r="AN41" s="57"/>
      <c r="AO41" s="57"/>
      <c r="AP41" s="57"/>
      <c r="AQ41" s="57"/>
      <c r="AR41" s="57"/>
      <c r="AS41" s="160"/>
      <c r="AT41" s="67"/>
      <c r="AU41" s="15"/>
    </row>
    <row r="42" spans="2:47" s="13" customFormat="1" ht="20.100000000000001" customHeight="1">
      <c r="B42" s="83" t="s">
        <v>684</v>
      </c>
      <c r="C42" s="36" t="s">
        <v>1428</v>
      </c>
      <c r="D42" s="71" t="s">
        <v>102</v>
      </c>
      <c r="E42" s="72" t="s">
        <v>219</v>
      </c>
      <c r="F42" s="119">
        <v>44.9090621</v>
      </c>
      <c r="G42" s="119">
        <v>-65.029887900000006</v>
      </c>
      <c r="H42" s="36" t="s">
        <v>799</v>
      </c>
      <c r="I42" s="68" t="s">
        <v>1154</v>
      </c>
      <c r="J42" s="75" t="s">
        <v>510</v>
      </c>
      <c r="K42" s="68" t="s">
        <v>1174</v>
      </c>
      <c r="L42" s="98">
        <v>69</v>
      </c>
      <c r="M42" s="81">
        <v>1954</v>
      </c>
      <c r="N42" s="222">
        <v>2100</v>
      </c>
      <c r="O42" s="160"/>
      <c r="P42" s="149" t="s">
        <v>776</v>
      </c>
      <c r="Q42" s="68" t="s">
        <v>782</v>
      </c>
      <c r="R42" s="143">
        <v>8.3000000000000007</v>
      </c>
      <c r="S42" s="223">
        <f>System!$C$10</f>
        <v>0.95</v>
      </c>
      <c r="T42" s="188">
        <f t="shared" si="2"/>
        <v>7.8850000000000007</v>
      </c>
      <c r="U42" s="224">
        <v>0.52333333333333332</v>
      </c>
      <c r="V42" s="194">
        <f t="shared" si="3"/>
        <v>38.050519999999999</v>
      </c>
      <c r="W42" s="57">
        <v>1</v>
      </c>
      <c r="X42" s="160"/>
      <c r="Y42" s="87"/>
      <c r="Z42" s="86"/>
      <c r="AA42" s="91"/>
      <c r="AB42" s="90"/>
      <c r="AC42" s="87"/>
      <c r="AD42" s="87"/>
      <c r="AE42" s="87"/>
      <c r="AF42" s="89"/>
      <c r="AG42" s="87"/>
      <c r="AH42" s="90"/>
      <c r="AI42" s="139"/>
      <c r="AJ42" s="87"/>
      <c r="AK42" s="106"/>
      <c r="AL42" s="57"/>
      <c r="AM42" s="41"/>
      <c r="AN42" s="87"/>
      <c r="AO42" s="87"/>
      <c r="AP42" s="87"/>
      <c r="AQ42" s="87"/>
      <c r="AR42" s="87"/>
      <c r="AS42" s="160"/>
      <c r="AT42" s="115"/>
      <c r="AU42" s="87"/>
    </row>
    <row r="43" spans="2:47" s="13" customFormat="1" ht="20.100000000000001" customHeight="1">
      <c r="B43" s="83" t="s">
        <v>685</v>
      </c>
      <c r="C43" s="36" t="s">
        <v>1432</v>
      </c>
      <c r="D43" s="71" t="s">
        <v>102</v>
      </c>
      <c r="E43" s="72" t="s">
        <v>219</v>
      </c>
      <c r="F43" s="119">
        <v>44.811691500000002</v>
      </c>
      <c r="G43" s="119">
        <v>-65.2185609</v>
      </c>
      <c r="H43" s="36" t="s">
        <v>799</v>
      </c>
      <c r="I43" s="68" t="s">
        <v>1154</v>
      </c>
      <c r="J43" s="75" t="s">
        <v>420</v>
      </c>
      <c r="K43" s="68" t="s">
        <v>1202</v>
      </c>
      <c r="L43" s="98">
        <v>69</v>
      </c>
      <c r="M43" s="81">
        <v>1950</v>
      </c>
      <c r="N43" s="222">
        <v>2100</v>
      </c>
      <c r="O43" s="160"/>
      <c r="P43" s="149" t="s">
        <v>776</v>
      </c>
      <c r="Q43" s="68" t="s">
        <v>782</v>
      </c>
      <c r="R43" s="143">
        <v>4.7</v>
      </c>
      <c r="S43" s="223">
        <f>System!$C$10</f>
        <v>0.95</v>
      </c>
      <c r="T43" s="188">
        <f t="shared" si="2"/>
        <v>4.4649999999999999</v>
      </c>
      <c r="U43" s="224">
        <v>0.56666666666666665</v>
      </c>
      <c r="V43" s="194">
        <f t="shared" si="3"/>
        <v>23.330800000000004</v>
      </c>
      <c r="W43" s="57">
        <v>1</v>
      </c>
      <c r="X43" s="160"/>
      <c r="Y43" s="87"/>
      <c r="Z43" s="86"/>
      <c r="AA43" s="91"/>
      <c r="AB43" s="90"/>
      <c r="AC43" s="87"/>
      <c r="AD43" s="87"/>
      <c r="AE43" s="87"/>
      <c r="AF43" s="89"/>
      <c r="AG43" s="87"/>
      <c r="AH43" s="90"/>
      <c r="AI43" s="139"/>
      <c r="AJ43" s="87"/>
      <c r="AK43" s="106"/>
      <c r="AL43" s="57"/>
      <c r="AM43" s="160"/>
      <c r="AN43" s="87"/>
      <c r="AO43" s="87"/>
      <c r="AP43" s="87"/>
      <c r="AQ43" s="87"/>
      <c r="AR43" s="87"/>
      <c r="AS43" s="160"/>
      <c r="AT43" s="115"/>
      <c r="AU43" s="87"/>
    </row>
    <row r="44" spans="2:47" s="13" customFormat="1" ht="20.100000000000001" customHeight="1">
      <c r="B44" s="83" t="s">
        <v>686</v>
      </c>
      <c r="C44" s="36" t="s">
        <v>1125</v>
      </c>
      <c r="D44" s="71" t="s">
        <v>102</v>
      </c>
      <c r="E44" s="88" t="s">
        <v>95</v>
      </c>
      <c r="F44" s="119">
        <v>44.934074699999996</v>
      </c>
      <c r="G44" s="119">
        <v>-62.500500799999998</v>
      </c>
      <c r="H44" s="36" t="s">
        <v>799</v>
      </c>
      <c r="I44" s="68" t="s">
        <v>1154</v>
      </c>
      <c r="J44" s="75" t="s">
        <v>454</v>
      </c>
      <c r="K44" s="68" t="s">
        <v>1203</v>
      </c>
      <c r="L44" s="98">
        <v>69</v>
      </c>
      <c r="M44" s="81">
        <v>1925</v>
      </c>
      <c r="N44" s="222">
        <v>2100</v>
      </c>
      <c r="O44" s="41"/>
      <c r="P44" s="149" t="s">
        <v>776</v>
      </c>
      <c r="Q44" s="68" t="s">
        <v>782</v>
      </c>
      <c r="R44" s="143">
        <v>2.2999999999999998</v>
      </c>
      <c r="S44" s="223">
        <f>System!$C$10</f>
        <v>0.95</v>
      </c>
      <c r="T44" s="188">
        <f t="shared" si="2"/>
        <v>2.1849999999999996</v>
      </c>
      <c r="U44" s="224">
        <v>0.53666666666666663</v>
      </c>
      <c r="V44" s="194">
        <f t="shared" si="3"/>
        <v>10.812759999999999</v>
      </c>
      <c r="W44" s="57">
        <v>3</v>
      </c>
      <c r="X44" s="41"/>
      <c r="Y44" s="57"/>
      <c r="Z44" s="142">
        <v>0.1</v>
      </c>
      <c r="AA44" s="142">
        <v>2.2999999999999998</v>
      </c>
      <c r="AB44" s="57"/>
      <c r="AC44" s="57"/>
      <c r="AD44" s="57"/>
      <c r="AE44" s="57"/>
      <c r="AF44" s="57"/>
      <c r="AG44" s="57"/>
      <c r="AH44" s="57"/>
      <c r="AI44" s="132"/>
      <c r="AJ44" s="57"/>
      <c r="AK44" s="106"/>
      <c r="AL44" s="57"/>
      <c r="AM44" s="41"/>
      <c r="AN44" s="57"/>
      <c r="AO44" s="57"/>
      <c r="AP44" s="57"/>
      <c r="AQ44" s="57"/>
      <c r="AR44" s="57"/>
      <c r="AS44" s="160"/>
      <c r="AT44" s="67"/>
      <c r="AU44" s="15"/>
    </row>
    <row r="45" spans="2:47" s="13" customFormat="1" ht="20.100000000000001" customHeight="1">
      <c r="B45" s="83" t="s">
        <v>687</v>
      </c>
      <c r="C45" s="36" t="s">
        <v>1126</v>
      </c>
      <c r="D45" s="71" t="s">
        <v>102</v>
      </c>
      <c r="E45" s="72" t="s">
        <v>95</v>
      </c>
      <c r="F45" s="119">
        <v>44.934074699999996</v>
      </c>
      <c r="G45" s="119">
        <v>-62.500500799999998</v>
      </c>
      <c r="H45" s="36" t="s">
        <v>799</v>
      </c>
      <c r="I45" s="68" t="s">
        <v>1154</v>
      </c>
      <c r="J45" s="75" t="s">
        <v>454</v>
      </c>
      <c r="K45" s="68" t="s">
        <v>1203</v>
      </c>
      <c r="L45" s="98">
        <v>69</v>
      </c>
      <c r="M45" s="81">
        <v>1925</v>
      </c>
      <c r="N45" s="222">
        <v>2100</v>
      </c>
      <c r="O45" s="225"/>
      <c r="P45" s="149" t="s">
        <v>776</v>
      </c>
      <c r="Q45" s="68" t="s">
        <v>782</v>
      </c>
      <c r="R45" s="143">
        <v>2.8</v>
      </c>
      <c r="S45" s="223">
        <f>System!$C$10</f>
        <v>0.95</v>
      </c>
      <c r="T45" s="188">
        <f t="shared" si="2"/>
        <v>2.6599999999999997</v>
      </c>
      <c r="U45" s="224">
        <v>0.53666666666666663</v>
      </c>
      <c r="V45" s="194">
        <f t="shared" si="3"/>
        <v>13.163359999999997</v>
      </c>
      <c r="W45" s="57">
        <v>3</v>
      </c>
      <c r="X45" s="225"/>
      <c r="Y45" s="57"/>
      <c r="Z45" s="142">
        <v>0.1</v>
      </c>
      <c r="AA45" s="142">
        <v>2.8</v>
      </c>
      <c r="AB45" s="57"/>
      <c r="AC45" s="57"/>
      <c r="AD45" s="57"/>
      <c r="AE45" s="57"/>
      <c r="AF45" s="57"/>
      <c r="AG45" s="57"/>
      <c r="AH45" s="57"/>
      <c r="AI45" s="132"/>
      <c r="AJ45" s="57"/>
      <c r="AK45" s="106"/>
      <c r="AL45" s="57"/>
      <c r="AM45" s="225"/>
      <c r="AN45" s="57"/>
      <c r="AO45" s="57"/>
      <c r="AP45" s="57"/>
      <c r="AQ45" s="57"/>
      <c r="AR45" s="57"/>
      <c r="AS45" s="225"/>
      <c r="AT45" s="67"/>
      <c r="AU45" s="15"/>
    </row>
    <row r="46" spans="2:47" s="13" customFormat="1" ht="20.100000000000001" customHeight="1">
      <c r="B46" s="83" t="s">
        <v>688</v>
      </c>
      <c r="C46" s="36" t="s">
        <v>1127</v>
      </c>
      <c r="D46" s="71" t="s">
        <v>102</v>
      </c>
      <c r="E46" s="72" t="s">
        <v>95</v>
      </c>
      <c r="F46" s="119">
        <v>44.934074699999996</v>
      </c>
      <c r="G46" s="119">
        <v>-62.500500799999998</v>
      </c>
      <c r="H46" s="36" t="s">
        <v>799</v>
      </c>
      <c r="I46" s="68" t="s">
        <v>1154</v>
      </c>
      <c r="J46" s="75" t="s">
        <v>454</v>
      </c>
      <c r="K46" s="68" t="s">
        <v>1203</v>
      </c>
      <c r="L46" s="98">
        <v>69</v>
      </c>
      <c r="M46" s="81">
        <v>1936</v>
      </c>
      <c r="N46" s="222">
        <v>2100</v>
      </c>
      <c r="O46" s="225"/>
      <c r="P46" s="149" t="s">
        <v>776</v>
      </c>
      <c r="Q46" s="68" t="s">
        <v>782</v>
      </c>
      <c r="R46" s="143">
        <v>2.2999999999999998</v>
      </c>
      <c r="S46" s="223">
        <f>System!$C$10</f>
        <v>0.95</v>
      </c>
      <c r="T46" s="188">
        <f t="shared" si="2"/>
        <v>2.1849999999999996</v>
      </c>
      <c r="U46" s="224">
        <v>0.53666666666666663</v>
      </c>
      <c r="V46" s="193">
        <f t="shared" si="3"/>
        <v>10.812759999999999</v>
      </c>
      <c r="W46" s="57">
        <v>3</v>
      </c>
      <c r="X46" s="225"/>
      <c r="Y46" s="57"/>
      <c r="Z46" s="142">
        <v>0.1</v>
      </c>
      <c r="AA46" s="142">
        <v>2.2999999999999998</v>
      </c>
      <c r="AB46" s="57"/>
      <c r="AC46" s="57"/>
      <c r="AD46" s="57"/>
      <c r="AE46" s="57"/>
      <c r="AF46" s="57"/>
      <c r="AG46" s="57"/>
      <c r="AH46" s="57"/>
      <c r="AI46" s="132"/>
      <c r="AJ46" s="57"/>
      <c r="AK46" s="106"/>
      <c r="AL46" s="57"/>
      <c r="AM46" s="225"/>
      <c r="AN46" s="57"/>
      <c r="AO46" s="57"/>
      <c r="AP46" s="57"/>
      <c r="AQ46" s="57"/>
      <c r="AR46" s="57"/>
      <c r="AS46" s="225"/>
      <c r="AT46" s="67"/>
      <c r="AU46" s="15"/>
    </row>
    <row r="47" spans="2:47" s="13" customFormat="1" ht="20.100000000000001" customHeight="1">
      <c r="B47" s="83" t="s">
        <v>689</v>
      </c>
      <c r="C47" s="36" t="s">
        <v>1128</v>
      </c>
      <c r="D47" s="71" t="s">
        <v>102</v>
      </c>
      <c r="E47" s="72" t="s">
        <v>95</v>
      </c>
      <c r="F47" s="119">
        <v>44.987660400000003</v>
      </c>
      <c r="G47" s="119">
        <v>-62.484062199999997</v>
      </c>
      <c r="H47" s="36" t="s">
        <v>799</v>
      </c>
      <c r="I47" s="68" t="s">
        <v>1154</v>
      </c>
      <c r="J47" s="75" t="s">
        <v>880</v>
      </c>
      <c r="K47" s="68" t="s">
        <v>1177</v>
      </c>
      <c r="L47" s="98">
        <v>69</v>
      </c>
      <c r="M47" s="81">
        <v>1924</v>
      </c>
      <c r="N47" s="222">
        <v>2100</v>
      </c>
      <c r="O47" s="225"/>
      <c r="P47" s="149" t="s">
        <v>776</v>
      </c>
      <c r="Q47" s="68" t="s">
        <v>782</v>
      </c>
      <c r="R47" s="143">
        <v>1.1499999999999999</v>
      </c>
      <c r="S47" s="223">
        <f>System!$C$10</f>
        <v>0.95</v>
      </c>
      <c r="T47" s="188">
        <f t="shared" si="2"/>
        <v>1.0924999999999998</v>
      </c>
      <c r="U47" s="224">
        <v>0.53666666666666663</v>
      </c>
      <c r="V47" s="194">
        <f t="shared" si="3"/>
        <v>5.4063799999999995</v>
      </c>
      <c r="W47" s="57">
        <v>3</v>
      </c>
      <c r="X47" s="225"/>
      <c r="Y47" s="57"/>
      <c r="Z47" s="142">
        <v>0.03</v>
      </c>
      <c r="AA47" s="142">
        <v>1.1499999999999999</v>
      </c>
      <c r="AB47" s="57"/>
      <c r="AC47" s="57"/>
      <c r="AD47" s="57"/>
      <c r="AE47" s="57"/>
      <c r="AF47" s="57"/>
      <c r="AG47" s="57"/>
      <c r="AH47" s="57"/>
      <c r="AI47" s="132"/>
      <c r="AJ47" s="57"/>
      <c r="AK47" s="106"/>
      <c r="AL47" s="57"/>
      <c r="AM47" s="225"/>
      <c r="AN47" s="57"/>
      <c r="AO47" s="57"/>
      <c r="AP47" s="57"/>
      <c r="AQ47" s="57"/>
      <c r="AR47" s="57"/>
      <c r="AS47" s="225"/>
      <c r="AT47" s="67"/>
      <c r="AU47" s="15"/>
    </row>
    <row r="48" spans="2:47" s="13" customFormat="1" ht="20.100000000000001" customHeight="1">
      <c r="B48" s="83" t="s">
        <v>690</v>
      </c>
      <c r="C48" s="36" t="s">
        <v>1129</v>
      </c>
      <c r="D48" s="71" t="s">
        <v>102</v>
      </c>
      <c r="E48" s="72" t="s">
        <v>95</v>
      </c>
      <c r="F48" s="119">
        <v>44.987660400000003</v>
      </c>
      <c r="G48" s="119">
        <v>-62.484062199999997</v>
      </c>
      <c r="H48" s="36" t="s">
        <v>799</v>
      </c>
      <c r="I48" s="68" t="s">
        <v>1154</v>
      </c>
      <c r="J48" s="75" t="s">
        <v>880</v>
      </c>
      <c r="K48" s="68" t="s">
        <v>1177</v>
      </c>
      <c r="L48" s="98">
        <v>69</v>
      </c>
      <c r="M48" s="81">
        <v>1924</v>
      </c>
      <c r="N48" s="222">
        <v>2100</v>
      </c>
      <c r="O48" s="41"/>
      <c r="P48" s="149" t="s">
        <v>776</v>
      </c>
      <c r="Q48" s="68" t="s">
        <v>782</v>
      </c>
      <c r="R48" s="143">
        <v>1.1499999999999999</v>
      </c>
      <c r="S48" s="223">
        <f>System!$C$10</f>
        <v>0.95</v>
      </c>
      <c r="T48" s="188">
        <f t="shared" si="2"/>
        <v>1.0924999999999998</v>
      </c>
      <c r="U48" s="224">
        <v>0.53666666666666663</v>
      </c>
      <c r="V48" s="194">
        <f t="shared" si="3"/>
        <v>5.4063799999999995</v>
      </c>
      <c r="W48" s="57">
        <v>3</v>
      </c>
      <c r="X48" s="41"/>
      <c r="Y48" s="57"/>
      <c r="Z48" s="142">
        <v>0.03</v>
      </c>
      <c r="AA48" s="142">
        <v>1.1499999999999999</v>
      </c>
      <c r="AB48" s="57"/>
      <c r="AC48" s="57"/>
      <c r="AD48" s="57"/>
      <c r="AE48" s="57"/>
      <c r="AF48" s="57"/>
      <c r="AG48" s="57"/>
      <c r="AH48" s="57"/>
      <c r="AI48" s="132"/>
      <c r="AJ48" s="57"/>
      <c r="AK48" s="106"/>
      <c r="AL48" s="57"/>
      <c r="AM48" s="41"/>
      <c r="AN48" s="57"/>
      <c r="AO48" s="57"/>
      <c r="AP48" s="57"/>
      <c r="AQ48" s="57"/>
      <c r="AR48" s="57"/>
      <c r="AS48" s="160"/>
      <c r="AT48" s="67"/>
      <c r="AU48" s="15"/>
    </row>
    <row r="49" spans="1:47" s="13" customFormat="1" ht="20.100000000000001" customHeight="1">
      <c r="B49" s="83" t="s">
        <v>775</v>
      </c>
      <c r="C49" s="36" t="s">
        <v>1130</v>
      </c>
      <c r="D49" s="71" t="s">
        <v>102</v>
      </c>
      <c r="E49" s="72" t="s">
        <v>95</v>
      </c>
      <c r="F49" s="119">
        <v>44.987660400000003</v>
      </c>
      <c r="G49" s="119">
        <v>-62.484062199999997</v>
      </c>
      <c r="H49" s="36" t="s">
        <v>799</v>
      </c>
      <c r="I49" s="68" t="s">
        <v>1154</v>
      </c>
      <c r="J49" s="75" t="s">
        <v>880</v>
      </c>
      <c r="K49" s="68" t="s">
        <v>1177</v>
      </c>
      <c r="L49" s="98">
        <v>69</v>
      </c>
      <c r="M49" s="81">
        <v>1924</v>
      </c>
      <c r="N49" s="222">
        <v>2100</v>
      </c>
      <c r="O49" s="41"/>
      <c r="P49" s="149" t="s">
        <v>776</v>
      </c>
      <c r="Q49" s="68" t="s">
        <v>782</v>
      </c>
      <c r="R49" s="143">
        <v>1.1000000000000001</v>
      </c>
      <c r="S49" s="223">
        <f>System!$C$10</f>
        <v>0.95</v>
      </c>
      <c r="T49" s="188">
        <f t="shared" si="2"/>
        <v>1.0449999999999999</v>
      </c>
      <c r="U49" s="224">
        <v>0.53666666666666663</v>
      </c>
      <c r="V49" s="193">
        <f t="shared" si="3"/>
        <v>5.1713199999999997</v>
      </c>
      <c r="W49" s="57">
        <v>3</v>
      </c>
      <c r="X49" s="41"/>
      <c r="Y49" s="57"/>
      <c r="Z49" s="142">
        <v>0.03</v>
      </c>
      <c r="AA49" s="142">
        <v>1.1000000000000001</v>
      </c>
      <c r="AB49" s="57"/>
      <c r="AC49" s="57"/>
      <c r="AD49" s="57"/>
      <c r="AE49" s="57"/>
      <c r="AF49" s="57"/>
      <c r="AG49" s="57"/>
      <c r="AH49" s="57"/>
      <c r="AI49" s="132"/>
      <c r="AJ49" s="57"/>
      <c r="AK49" s="106"/>
      <c r="AL49" s="57"/>
      <c r="AM49" s="41"/>
      <c r="AN49" s="57"/>
      <c r="AO49" s="57"/>
      <c r="AP49" s="57"/>
      <c r="AQ49" s="57"/>
      <c r="AR49" s="57"/>
      <c r="AS49" s="160"/>
      <c r="AT49" s="67"/>
      <c r="AU49" s="15"/>
    </row>
    <row r="50" spans="1:47" s="13" customFormat="1" ht="20.100000000000001" customHeight="1">
      <c r="B50" s="83" t="s">
        <v>691</v>
      </c>
      <c r="C50" s="36" t="s">
        <v>1131</v>
      </c>
      <c r="D50" s="71" t="s">
        <v>102</v>
      </c>
      <c r="E50" s="72" t="s">
        <v>115</v>
      </c>
      <c r="F50" s="119">
        <v>44.430756299999999</v>
      </c>
      <c r="G50" s="119">
        <v>-65.872227199999998</v>
      </c>
      <c r="H50" s="36" t="s">
        <v>799</v>
      </c>
      <c r="I50" s="68" t="s">
        <v>1154</v>
      </c>
      <c r="J50" s="75" t="s">
        <v>438</v>
      </c>
      <c r="K50" s="68" t="s">
        <v>1165</v>
      </c>
      <c r="L50" s="98">
        <v>69</v>
      </c>
      <c r="M50" s="81">
        <v>1961</v>
      </c>
      <c r="N50" s="222">
        <v>2100</v>
      </c>
      <c r="O50" s="41"/>
      <c r="P50" s="149" t="s">
        <v>776</v>
      </c>
      <c r="Q50" s="68" t="s">
        <v>782</v>
      </c>
      <c r="R50" s="143">
        <v>5</v>
      </c>
      <c r="S50" s="223">
        <f>System!$C$10</f>
        <v>0.95</v>
      </c>
      <c r="T50" s="188">
        <f t="shared" si="2"/>
        <v>4.75</v>
      </c>
      <c r="U50" s="224">
        <v>0.35333333333333333</v>
      </c>
      <c r="V50" s="194">
        <f t="shared" si="3"/>
        <v>15.476000000000001</v>
      </c>
      <c r="W50" s="57">
        <v>1</v>
      </c>
      <c r="X50" s="41"/>
      <c r="Y50" s="57"/>
      <c r="Z50" s="142">
        <v>1.2</v>
      </c>
      <c r="AA50" s="142">
        <v>5</v>
      </c>
      <c r="AB50" s="57"/>
      <c r="AC50" s="57"/>
      <c r="AD50" s="57"/>
      <c r="AE50" s="57"/>
      <c r="AF50" s="57"/>
      <c r="AG50" s="57"/>
      <c r="AH50" s="57"/>
      <c r="AI50" s="132"/>
      <c r="AJ50" s="57"/>
      <c r="AK50" s="106"/>
      <c r="AL50" s="57"/>
      <c r="AM50" s="41"/>
      <c r="AN50" s="57"/>
      <c r="AO50" s="57"/>
      <c r="AP50" s="57"/>
      <c r="AQ50" s="57"/>
      <c r="AR50" s="57"/>
      <c r="AS50" s="160"/>
      <c r="AT50" s="67"/>
      <c r="AU50" s="15"/>
    </row>
    <row r="51" spans="1:47" s="13" customFormat="1" ht="20.100000000000001" customHeight="1">
      <c r="B51" s="83" t="s">
        <v>692</v>
      </c>
      <c r="C51" s="36" t="s">
        <v>1132</v>
      </c>
      <c r="D51" s="71" t="s">
        <v>102</v>
      </c>
      <c r="E51" s="72" t="s">
        <v>115</v>
      </c>
      <c r="F51" s="119">
        <v>44.407541199999997</v>
      </c>
      <c r="G51" s="119">
        <v>-65.949086500000007</v>
      </c>
      <c r="H51" s="36" t="s">
        <v>799</v>
      </c>
      <c r="I51" s="68" t="s">
        <v>1154</v>
      </c>
      <c r="J51" s="75" t="s">
        <v>440</v>
      </c>
      <c r="K51" s="68" t="s">
        <v>1164</v>
      </c>
      <c r="L51" s="98">
        <v>69</v>
      </c>
      <c r="M51" s="81">
        <v>1961</v>
      </c>
      <c r="N51" s="222">
        <v>2100</v>
      </c>
      <c r="O51" s="41"/>
      <c r="P51" s="149" t="s">
        <v>776</v>
      </c>
      <c r="Q51" s="68" t="s">
        <v>782</v>
      </c>
      <c r="R51" s="143">
        <v>9.5</v>
      </c>
      <c r="S51" s="223">
        <f>System!$C$10</f>
        <v>0.95</v>
      </c>
      <c r="T51" s="188">
        <f t="shared" si="2"/>
        <v>9.0250000000000004</v>
      </c>
      <c r="U51" s="224">
        <v>0.35333333333333333</v>
      </c>
      <c r="V51" s="194">
        <f t="shared" si="3"/>
        <v>29.404400000000003</v>
      </c>
      <c r="W51" s="57">
        <v>2</v>
      </c>
      <c r="X51" s="41"/>
      <c r="Y51" s="57"/>
      <c r="Z51" s="142">
        <v>2.4</v>
      </c>
      <c r="AA51" s="142">
        <v>9.5</v>
      </c>
      <c r="AB51" s="57"/>
      <c r="AC51" s="57"/>
      <c r="AD51" s="57"/>
      <c r="AE51" s="57"/>
      <c r="AF51" s="57"/>
      <c r="AG51" s="57"/>
      <c r="AH51" s="57"/>
      <c r="AI51" s="132"/>
      <c r="AJ51" s="57"/>
      <c r="AK51" s="106"/>
      <c r="AL51" s="57"/>
      <c r="AM51" s="41"/>
      <c r="AN51" s="57"/>
      <c r="AO51" s="57"/>
      <c r="AP51" s="57"/>
      <c r="AQ51" s="57"/>
      <c r="AR51" s="57"/>
      <c r="AS51" s="160"/>
      <c r="AT51" s="67"/>
      <c r="AU51" s="15"/>
    </row>
    <row r="52" spans="1:47" s="13" customFormat="1" ht="20.100000000000001" customHeight="1">
      <c r="B52" s="83" t="s">
        <v>693</v>
      </c>
      <c r="C52" s="36" t="s">
        <v>1133</v>
      </c>
      <c r="D52" s="71" t="s">
        <v>102</v>
      </c>
      <c r="E52" s="72" t="s">
        <v>115</v>
      </c>
      <c r="F52" s="119">
        <v>44.407541199999997</v>
      </c>
      <c r="G52" s="119">
        <v>-65.949086500000007</v>
      </c>
      <c r="H52" s="36" t="s">
        <v>799</v>
      </c>
      <c r="I52" s="68" t="s">
        <v>1154</v>
      </c>
      <c r="J52" s="75" t="s">
        <v>440</v>
      </c>
      <c r="K52" s="68" t="s">
        <v>1164</v>
      </c>
      <c r="L52" s="98">
        <v>69</v>
      </c>
      <c r="M52" s="81">
        <v>1967</v>
      </c>
      <c r="N52" s="222">
        <v>2100</v>
      </c>
      <c r="O52" s="41"/>
      <c r="P52" s="149" t="s">
        <v>776</v>
      </c>
      <c r="Q52" s="68" t="s">
        <v>782</v>
      </c>
      <c r="R52" s="143">
        <v>9.5</v>
      </c>
      <c r="S52" s="223">
        <f>System!$C$10</f>
        <v>0.95</v>
      </c>
      <c r="T52" s="188">
        <f t="shared" si="2"/>
        <v>9.0250000000000004</v>
      </c>
      <c r="U52" s="224">
        <v>0.35333333333333333</v>
      </c>
      <c r="V52" s="193">
        <f t="shared" si="3"/>
        <v>29.404400000000003</v>
      </c>
      <c r="W52" s="57">
        <v>2</v>
      </c>
      <c r="X52" s="41"/>
      <c r="Y52" s="57"/>
      <c r="Z52" s="142">
        <v>2.4</v>
      </c>
      <c r="AA52" s="142">
        <v>9.5</v>
      </c>
      <c r="AB52" s="57"/>
      <c r="AC52" s="57"/>
      <c r="AD52" s="57"/>
      <c r="AE52" s="57"/>
      <c r="AF52" s="57"/>
      <c r="AG52" s="57"/>
      <c r="AH52" s="57"/>
      <c r="AI52" s="132"/>
      <c r="AJ52" s="57"/>
      <c r="AK52" s="106"/>
      <c r="AL52" s="57"/>
      <c r="AM52" s="41"/>
      <c r="AN52" s="57"/>
      <c r="AO52" s="57"/>
      <c r="AP52" s="57"/>
      <c r="AQ52" s="57"/>
      <c r="AR52" s="57"/>
      <c r="AS52" s="160"/>
      <c r="AT52" s="67"/>
      <c r="AU52" s="15"/>
    </row>
    <row r="53" spans="1:47" s="112" customFormat="1" ht="20.100000000000001" customHeight="1">
      <c r="B53" s="83" t="s">
        <v>694</v>
      </c>
      <c r="C53" s="36" t="s">
        <v>1134</v>
      </c>
      <c r="D53" s="71" t="s">
        <v>102</v>
      </c>
      <c r="E53" s="72" t="s">
        <v>221</v>
      </c>
      <c r="F53" s="119">
        <v>44.711630999999997</v>
      </c>
      <c r="G53" s="119">
        <v>-63.896225700000002</v>
      </c>
      <c r="H53" s="36" t="s">
        <v>799</v>
      </c>
      <c r="I53" s="68" t="s">
        <v>1154</v>
      </c>
      <c r="J53" s="75" t="s">
        <v>547</v>
      </c>
      <c r="K53" s="68" t="s">
        <v>1168</v>
      </c>
      <c r="L53" s="98">
        <v>138</v>
      </c>
      <c r="M53" s="81">
        <v>1922</v>
      </c>
      <c r="N53" s="222">
        <v>2100</v>
      </c>
      <c r="O53" s="41"/>
      <c r="P53" s="149" t="s">
        <v>776</v>
      </c>
      <c r="Q53" s="68" t="s">
        <v>782</v>
      </c>
      <c r="R53" s="143">
        <v>1.3</v>
      </c>
      <c r="S53" s="223">
        <f>System!$C$10</f>
        <v>0.95</v>
      </c>
      <c r="T53" s="188">
        <f t="shared" si="2"/>
        <v>1.2349999999999999</v>
      </c>
      <c r="U53" s="224">
        <v>0.22</v>
      </c>
      <c r="V53" s="193">
        <f t="shared" si="3"/>
        <v>2.5053600000000005</v>
      </c>
      <c r="W53" s="57">
        <v>2</v>
      </c>
      <c r="X53" s="41"/>
      <c r="Y53" s="57"/>
      <c r="Z53" s="142">
        <v>0</v>
      </c>
      <c r="AA53" s="142">
        <v>1.3</v>
      </c>
      <c r="AB53" s="57"/>
      <c r="AC53" s="57"/>
      <c r="AD53" s="57"/>
      <c r="AE53" s="57"/>
      <c r="AF53" s="57"/>
      <c r="AG53" s="57"/>
      <c r="AH53" s="57"/>
      <c r="AI53" s="132"/>
      <c r="AJ53" s="57"/>
      <c r="AK53" s="106"/>
      <c r="AL53" s="57"/>
      <c r="AM53" s="41"/>
      <c r="AN53" s="57"/>
      <c r="AO53" s="57"/>
      <c r="AP53" s="57"/>
      <c r="AQ53" s="57"/>
      <c r="AR53" s="57"/>
      <c r="AS53" s="160"/>
      <c r="AT53" s="67"/>
      <c r="AU53" s="15"/>
    </row>
    <row r="54" spans="1:47" s="13" customFormat="1" ht="20.100000000000001" customHeight="1">
      <c r="B54" s="83" t="s">
        <v>695</v>
      </c>
      <c r="C54" s="36" t="s">
        <v>1135</v>
      </c>
      <c r="D54" s="71" t="s">
        <v>102</v>
      </c>
      <c r="E54" s="72" t="s">
        <v>221</v>
      </c>
      <c r="F54" s="119">
        <v>44.711630999999997</v>
      </c>
      <c r="G54" s="119">
        <v>-63.896225700000002</v>
      </c>
      <c r="H54" s="36" t="s">
        <v>799</v>
      </c>
      <c r="I54" s="68" t="s">
        <v>1154</v>
      </c>
      <c r="J54" s="75" t="s">
        <v>547</v>
      </c>
      <c r="K54" s="68" t="s">
        <v>1168</v>
      </c>
      <c r="L54" s="98">
        <v>138</v>
      </c>
      <c r="M54" s="81">
        <v>1922</v>
      </c>
      <c r="N54" s="222">
        <v>2100</v>
      </c>
      <c r="O54" s="160"/>
      <c r="P54" s="149" t="s">
        <v>776</v>
      </c>
      <c r="Q54" s="68" t="s">
        <v>782</v>
      </c>
      <c r="R54" s="143">
        <v>1.3</v>
      </c>
      <c r="S54" s="223">
        <f>System!$C$10</f>
        <v>0.95</v>
      </c>
      <c r="T54" s="188">
        <f t="shared" si="2"/>
        <v>1.2349999999999999</v>
      </c>
      <c r="U54" s="224">
        <v>0.22</v>
      </c>
      <c r="V54" s="194">
        <f t="shared" si="3"/>
        <v>2.5053600000000005</v>
      </c>
      <c r="W54" s="57">
        <v>2</v>
      </c>
      <c r="X54" s="160"/>
      <c r="Y54" s="57"/>
      <c r="Z54" s="142">
        <v>0</v>
      </c>
      <c r="AA54" s="142">
        <v>1.3</v>
      </c>
      <c r="AB54" s="57"/>
      <c r="AC54" s="57"/>
      <c r="AD54" s="57"/>
      <c r="AE54" s="57"/>
      <c r="AF54" s="57"/>
      <c r="AG54" s="57"/>
      <c r="AH54" s="57"/>
      <c r="AI54" s="132"/>
      <c r="AJ54" s="57"/>
      <c r="AK54" s="106"/>
      <c r="AL54" s="57"/>
      <c r="AM54" s="160"/>
      <c r="AN54" s="57"/>
      <c r="AO54" s="57"/>
      <c r="AP54" s="57"/>
      <c r="AQ54" s="57"/>
      <c r="AR54" s="57"/>
      <c r="AS54" s="160"/>
      <c r="AT54" s="67"/>
      <c r="AU54" s="15"/>
    </row>
    <row r="55" spans="1:47" s="13" customFormat="1" ht="20.100000000000001" customHeight="1">
      <c r="B55" s="83" t="s">
        <v>696</v>
      </c>
      <c r="C55" s="36" t="s">
        <v>1136</v>
      </c>
      <c r="D55" s="71" t="s">
        <v>102</v>
      </c>
      <c r="E55" s="72" t="s">
        <v>221</v>
      </c>
      <c r="F55" s="119">
        <v>44.7116361</v>
      </c>
      <c r="G55" s="119">
        <v>-63.896040300000003</v>
      </c>
      <c r="H55" s="36" t="s">
        <v>799</v>
      </c>
      <c r="I55" s="68" t="s">
        <v>1154</v>
      </c>
      <c r="J55" s="75" t="s">
        <v>547</v>
      </c>
      <c r="K55" s="68" t="s">
        <v>1168</v>
      </c>
      <c r="L55" s="98">
        <v>138</v>
      </c>
      <c r="M55" s="81">
        <v>1928</v>
      </c>
      <c r="N55" s="222">
        <v>2100</v>
      </c>
      <c r="O55" s="41"/>
      <c r="P55" s="149" t="s">
        <v>776</v>
      </c>
      <c r="Q55" s="68" t="s">
        <v>782</v>
      </c>
      <c r="R55" s="143">
        <v>1.8</v>
      </c>
      <c r="S55" s="223">
        <f>System!$C$10</f>
        <v>0.95</v>
      </c>
      <c r="T55" s="188">
        <f t="shared" si="2"/>
        <v>1.71</v>
      </c>
      <c r="U55" s="224">
        <v>0.22</v>
      </c>
      <c r="V55" s="194">
        <f t="shared" si="3"/>
        <v>3.4689600000000005</v>
      </c>
      <c r="W55" s="57">
        <v>2</v>
      </c>
      <c r="X55" s="41"/>
      <c r="Y55" s="57"/>
      <c r="Z55" s="142">
        <v>0</v>
      </c>
      <c r="AA55" s="142">
        <v>1.8</v>
      </c>
      <c r="AB55" s="57"/>
      <c r="AC55" s="57"/>
      <c r="AD55" s="57"/>
      <c r="AE55" s="57"/>
      <c r="AF55" s="57"/>
      <c r="AG55" s="57"/>
      <c r="AH55" s="57"/>
      <c r="AI55" s="132"/>
      <c r="AJ55" s="57"/>
      <c r="AK55" s="106"/>
      <c r="AL55" s="57"/>
      <c r="AM55" s="41"/>
      <c r="AN55" s="57"/>
      <c r="AO55" s="57"/>
      <c r="AP55" s="57"/>
      <c r="AQ55" s="57"/>
      <c r="AR55" s="57"/>
      <c r="AS55" s="160"/>
      <c r="AT55" s="67"/>
      <c r="AU55" s="15"/>
    </row>
    <row r="56" spans="1:47" s="13" customFormat="1" ht="20.100000000000001" customHeight="1">
      <c r="B56" s="83" t="s">
        <v>697</v>
      </c>
      <c r="C56" s="36" t="s">
        <v>1137</v>
      </c>
      <c r="D56" s="71" t="s">
        <v>102</v>
      </c>
      <c r="E56" s="88" t="s">
        <v>221</v>
      </c>
      <c r="F56" s="119">
        <v>44.7116361</v>
      </c>
      <c r="G56" s="119">
        <v>-63.896040300000003</v>
      </c>
      <c r="H56" s="36" t="s">
        <v>799</v>
      </c>
      <c r="I56" s="68" t="s">
        <v>1154</v>
      </c>
      <c r="J56" s="75" t="s">
        <v>547</v>
      </c>
      <c r="K56" s="68" t="s">
        <v>1168</v>
      </c>
      <c r="L56" s="98">
        <v>138</v>
      </c>
      <c r="M56" s="81">
        <v>1928</v>
      </c>
      <c r="N56" s="222">
        <v>2100</v>
      </c>
      <c r="O56" s="41"/>
      <c r="P56" s="149" t="s">
        <v>776</v>
      </c>
      <c r="Q56" s="68" t="s">
        <v>782</v>
      </c>
      <c r="R56" s="143">
        <v>1.8</v>
      </c>
      <c r="S56" s="223">
        <f>System!$C$10</f>
        <v>0.95</v>
      </c>
      <c r="T56" s="188">
        <f t="shared" si="2"/>
        <v>1.71</v>
      </c>
      <c r="U56" s="224">
        <v>0.22</v>
      </c>
      <c r="V56" s="194">
        <f t="shared" si="3"/>
        <v>3.4689600000000005</v>
      </c>
      <c r="W56" s="57">
        <v>2</v>
      </c>
      <c r="X56" s="41"/>
      <c r="Y56" s="57"/>
      <c r="Z56" s="142">
        <v>0</v>
      </c>
      <c r="AA56" s="142">
        <v>1.8</v>
      </c>
      <c r="AB56" s="57"/>
      <c r="AC56" s="57"/>
      <c r="AD56" s="57"/>
      <c r="AE56" s="57"/>
      <c r="AF56" s="57"/>
      <c r="AG56" s="57"/>
      <c r="AH56" s="57"/>
      <c r="AI56" s="132"/>
      <c r="AJ56" s="57"/>
      <c r="AK56" s="106"/>
      <c r="AL56" s="57"/>
      <c r="AM56" s="41"/>
      <c r="AN56" s="57"/>
      <c r="AO56" s="57"/>
      <c r="AP56" s="57"/>
      <c r="AQ56" s="57"/>
      <c r="AR56" s="57"/>
      <c r="AS56" s="160"/>
      <c r="AT56" s="67"/>
      <c r="AU56" s="15"/>
    </row>
    <row r="57" spans="1:47" s="13" customFormat="1" ht="20.100000000000001" customHeight="1">
      <c r="B57" s="83" t="s">
        <v>712</v>
      </c>
      <c r="C57" s="36" t="s">
        <v>1138</v>
      </c>
      <c r="D57" s="71" t="s">
        <v>102</v>
      </c>
      <c r="E57" s="72" t="s">
        <v>221</v>
      </c>
      <c r="F57" s="119">
        <v>44.6914376</v>
      </c>
      <c r="G57" s="119">
        <v>-63.891291199999998</v>
      </c>
      <c r="H57" s="36" t="s">
        <v>799</v>
      </c>
      <c r="I57" s="68" t="s">
        <v>1154</v>
      </c>
      <c r="J57" s="75" t="s">
        <v>547</v>
      </c>
      <c r="K57" s="68" t="s">
        <v>1168</v>
      </c>
      <c r="L57" s="98">
        <v>138</v>
      </c>
      <c r="M57" s="81">
        <v>1922</v>
      </c>
      <c r="N57" s="222">
        <v>2100</v>
      </c>
      <c r="O57" s="41"/>
      <c r="P57" s="149" t="s">
        <v>776</v>
      </c>
      <c r="Q57" s="68" t="s">
        <v>782</v>
      </c>
      <c r="R57" s="143">
        <v>2.2999999999999998</v>
      </c>
      <c r="S57" s="223">
        <f>System!$C$10</f>
        <v>0.95</v>
      </c>
      <c r="T57" s="188">
        <f t="shared" si="2"/>
        <v>2.1849999999999996</v>
      </c>
      <c r="U57" s="224">
        <v>0.22</v>
      </c>
      <c r="V57" s="194">
        <f t="shared" si="3"/>
        <v>4.4325600000000005</v>
      </c>
      <c r="W57" s="57">
        <v>2</v>
      </c>
      <c r="X57" s="41"/>
      <c r="Y57" s="57"/>
      <c r="Z57" s="142">
        <v>0</v>
      </c>
      <c r="AA57" s="142">
        <v>2.2999999999999998</v>
      </c>
      <c r="AB57" s="57"/>
      <c r="AC57" s="57"/>
      <c r="AD57" s="57"/>
      <c r="AE57" s="57"/>
      <c r="AF57" s="57"/>
      <c r="AG57" s="57"/>
      <c r="AH57" s="57"/>
      <c r="AI57" s="132"/>
      <c r="AJ57" s="57"/>
      <c r="AK57" s="106"/>
      <c r="AL57" s="57"/>
      <c r="AM57" s="41"/>
      <c r="AN57" s="57"/>
      <c r="AO57" s="57"/>
      <c r="AP57" s="57"/>
      <c r="AQ57" s="57"/>
      <c r="AR57" s="57"/>
      <c r="AS57" s="160"/>
      <c r="AT57" s="67"/>
      <c r="AU57" s="15"/>
    </row>
    <row r="58" spans="1:47" s="13" customFormat="1" ht="20.100000000000001" customHeight="1">
      <c r="B58" s="83" t="s">
        <v>698</v>
      </c>
      <c r="C58" s="36" t="s">
        <v>1139</v>
      </c>
      <c r="D58" s="71" t="s">
        <v>102</v>
      </c>
      <c r="E58" s="88" t="s">
        <v>221</v>
      </c>
      <c r="F58" s="119">
        <v>44.6914376</v>
      </c>
      <c r="G58" s="119">
        <v>-63.891291199999998</v>
      </c>
      <c r="H58" s="36" t="s">
        <v>799</v>
      </c>
      <c r="I58" s="68" t="s">
        <v>1154</v>
      </c>
      <c r="J58" s="75" t="s">
        <v>547</v>
      </c>
      <c r="K58" s="68" t="s">
        <v>1168</v>
      </c>
      <c r="L58" s="98">
        <v>138</v>
      </c>
      <c r="M58" s="81">
        <v>1922</v>
      </c>
      <c r="N58" s="222">
        <v>2100</v>
      </c>
      <c r="O58" s="41"/>
      <c r="P58" s="149" t="s">
        <v>776</v>
      </c>
      <c r="Q58" s="68" t="s">
        <v>782</v>
      </c>
      <c r="R58" s="143">
        <v>2.2999999999999998</v>
      </c>
      <c r="S58" s="223">
        <f>System!$C$10</f>
        <v>0.95</v>
      </c>
      <c r="T58" s="188">
        <f t="shared" si="2"/>
        <v>2.1849999999999996</v>
      </c>
      <c r="U58" s="224">
        <v>0.22</v>
      </c>
      <c r="V58" s="194">
        <f t="shared" si="3"/>
        <v>4.4325600000000005</v>
      </c>
      <c r="W58" s="57">
        <v>2</v>
      </c>
      <c r="X58" s="41"/>
      <c r="Y58" s="57"/>
      <c r="Z58" s="142">
        <v>0</v>
      </c>
      <c r="AA58" s="142">
        <v>2.2999999999999998</v>
      </c>
      <c r="AB58" s="57"/>
      <c r="AC58" s="57"/>
      <c r="AD58" s="57"/>
      <c r="AE58" s="57"/>
      <c r="AF58" s="57"/>
      <c r="AG58" s="57"/>
      <c r="AH58" s="57"/>
      <c r="AI58" s="132"/>
      <c r="AJ58" s="57"/>
      <c r="AK58" s="106"/>
      <c r="AL58" s="57"/>
      <c r="AM58" s="41"/>
      <c r="AN58" s="57"/>
      <c r="AO58" s="57"/>
      <c r="AP58" s="57"/>
      <c r="AQ58" s="57"/>
      <c r="AR58" s="57"/>
      <c r="AS58" s="160"/>
      <c r="AT58" s="67"/>
      <c r="AU58" s="15"/>
    </row>
    <row r="59" spans="1:47" s="13" customFormat="1" ht="20.100000000000001" customHeight="1">
      <c r="B59" s="83" t="s">
        <v>94</v>
      </c>
      <c r="C59" s="36" t="s">
        <v>1453</v>
      </c>
      <c r="D59" s="71" t="s">
        <v>102</v>
      </c>
      <c r="E59" s="72" t="s">
        <v>202</v>
      </c>
      <c r="F59" s="119">
        <v>43.882117700000002</v>
      </c>
      <c r="G59" s="119">
        <v>-65.977756799999995</v>
      </c>
      <c r="H59" s="36" t="s">
        <v>799</v>
      </c>
      <c r="I59" s="68" t="s">
        <v>1154</v>
      </c>
      <c r="J59" s="75" t="s">
        <v>887</v>
      </c>
      <c r="K59" s="68" t="s">
        <v>1158</v>
      </c>
      <c r="L59" s="98">
        <v>69</v>
      </c>
      <c r="M59" s="81">
        <v>1929</v>
      </c>
      <c r="N59" s="222">
        <v>2100</v>
      </c>
      <c r="O59" s="225"/>
      <c r="P59" s="149" t="s">
        <v>776</v>
      </c>
      <c r="Q59" s="68" t="s">
        <v>782</v>
      </c>
      <c r="R59" s="143">
        <v>2.4</v>
      </c>
      <c r="S59" s="223">
        <f>System!$C$10</f>
        <v>0.95</v>
      </c>
      <c r="T59" s="188">
        <f t="shared" si="2"/>
        <v>2.2799999999999998</v>
      </c>
      <c r="U59" s="224">
        <v>0.55333333333333334</v>
      </c>
      <c r="V59" s="193">
        <f t="shared" si="3"/>
        <v>11.633279999999999</v>
      </c>
      <c r="W59" s="57">
        <v>3</v>
      </c>
      <c r="X59" s="225"/>
      <c r="Y59" s="57"/>
      <c r="Z59" s="142">
        <v>0.3</v>
      </c>
      <c r="AA59" s="142">
        <v>0.8</v>
      </c>
      <c r="AB59" s="57"/>
      <c r="AC59" s="57"/>
      <c r="AD59" s="57"/>
      <c r="AE59" s="57"/>
      <c r="AF59" s="57"/>
      <c r="AG59" s="57"/>
      <c r="AH59" s="57"/>
      <c r="AI59" s="132"/>
      <c r="AJ59" s="57"/>
      <c r="AK59" s="106"/>
      <c r="AL59" s="57"/>
      <c r="AM59" s="41"/>
      <c r="AN59" s="57"/>
      <c r="AO59" s="57"/>
      <c r="AP59" s="57"/>
      <c r="AQ59" s="57"/>
      <c r="AR59" s="57"/>
      <c r="AS59" s="160"/>
      <c r="AT59" s="67"/>
      <c r="AU59" s="15"/>
    </row>
    <row r="60" spans="1:47">
      <c r="A60" s="48"/>
      <c r="B60" s="228" t="s">
        <v>1082</v>
      </c>
      <c r="C60" s="36" t="s">
        <v>1455</v>
      </c>
      <c r="D60" s="228" t="s">
        <v>1079</v>
      </c>
      <c r="E60" s="228" t="s">
        <v>1083</v>
      </c>
      <c r="F60" s="119">
        <v>44.926731400000001</v>
      </c>
      <c r="G60" s="119">
        <v>-64.039367799999994</v>
      </c>
      <c r="H60" s="202" t="s">
        <v>799</v>
      </c>
      <c r="I60" s="68" t="s">
        <v>1154</v>
      </c>
      <c r="J60" s="75" t="s">
        <v>908</v>
      </c>
      <c r="K60" s="68" t="s">
        <v>1205</v>
      </c>
      <c r="L60" s="98">
        <v>69</v>
      </c>
      <c r="M60" s="230">
        <v>1935</v>
      </c>
      <c r="N60" s="222">
        <v>2100</v>
      </c>
      <c r="O60" s="225"/>
      <c r="P60" s="230" t="s">
        <v>776</v>
      </c>
      <c r="Q60" s="68" t="s">
        <v>782</v>
      </c>
      <c r="R60" s="120">
        <v>2</v>
      </c>
      <c r="S60" s="223">
        <f>System!$C$10</f>
        <v>0.95</v>
      </c>
      <c r="T60" s="188">
        <f t="shared" si="2"/>
        <v>1.9</v>
      </c>
      <c r="U60" s="224">
        <v>0.60666666666666658</v>
      </c>
      <c r="V60" s="194">
        <f t="shared" si="3"/>
        <v>10.6288</v>
      </c>
      <c r="W60" s="57">
        <v>1</v>
      </c>
      <c r="X60" s="225"/>
      <c r="Y60" s="138"/>
      <c r="Z60" s="106"/>
      <c r="AA60" s="106"/>
      <c r="AB60" s="57"/>
      <c r="AC60" s="57"/>
      <c r="AD60" s="106"/>
      <c r="AE60" s="106"/>
      <c r="AF60" s="106"/>
      <c r="AG60" s="106"/>
      <c r="AH60" s="202"/>
      <c r="AI60" s="106"/>
      <c r="AJ60" s="57"/>
      <c r="AK60" s="106"/>
      <c r="AL60" s="57"/>
      <c r="AM60" s="3"/>
      <c r="AN60" s="138"/>
      <c r="AO60" s="229"/>
      <c r="AP60" s="106"/>
      <c r="AQ60" s="106"/>
      <c r="AR60" s="229"/>
      <c r="AS60" s="225"/>
      <c r="AT60" s="203" t="s">
        <v>1081</v>
      </c>
      <c r="AU60" s="203"/>
    </row>
    <row r="61" spans="1:47">
      <c r="A61" s="48"/>
      <c r="B61" s="83" t="s">
        <v>661</v>
      </c>
      <c r="C61" s="36" t="s">
        <v>1150</v>
      </c>
      <c r="D61" s="82" t="s">
        <v>102</v>
      </c>
      <c r="E61" s="85" t="s">
        <v>107</v>
      </c>
      <c r="F61" s="119">
        <v>46.567661899999997</v>
      </c>
      <c r="G61" s="119">
        <v>-60.5251892</v>
      </c>
      <c r="H61" s="36" t="s">
        <v>799</v>
      </c>
      <c r="I61" s="68" t="s">
        <v>1155</v>
      </c>
      <c r="J61" s="75" t="s">
        <v>491</v>
      </c>
      <c r="K61" s="68" t="s">
        <v>1347</v>
      </c>
      <c r="L61" s="98">
        <v>138</v>
      </c>
      <c r="M61" s="81">
        <v>1982</v>
      </c>
      <c r="N61" s="222">
        <v>2100</v>
      </c>
      <c r="O61" s="225"/>
      <c r="P61" s="149" t="s">
        <v>776</v>
      </c>
      <c r="Q61" s="68" t="s">
        <v>782</v>
      </c>
      <c r="R61" s="143">
        <v>106</v>
      </c>
      <c r="S61" s="223">
        <f>System!$C$10</f>
        <v>0.95</v>
      </c>
      <c r="T61" s="188">
        <f t="shared" si="2"/>
        <v>100.69999999999999</v>
      </c>
      <c r="U61" s="224">
        <v>0.16333333333333333</v>
      </c>
      <c r="V61" s="193">
        <f t="shared" si="3"/>
        <v>151.66479999999999</v>
      </c>
      <c r="W61" s="57">
        <v>1</v>
      </c>
      <c r="X61" s="225"/>
      <c r="Y61" s="57"/>
      <c r="Z61" s="142">
        <v>0</v>
      </c>
      <c r="AA61" s="142">
        <v>106</v>
      </c>
      <c r="AB61" s="57"/>
      <c r="AC61" s="57"/>
      <c r="AD61" s="57"/>
      <c r="AE61" s="57"/>
      <c r="AF61" s="57"/>
      <c r="AG61" s="57"/>
      <c r="AH61" s="57"/>
      <c r="AI61" s="132"/>
      <c r="AJ61" s="57"/>
      <c r="AK61" s="106"/>
      <c r="AL61" s="57"/>
      <c r="AM61" s="225"/>
      <c r="AN61" s="57"/>
      <c r="AO61" s="57"/>
      <c r="AP61" s="57"/>
      <c r="AQ61" s="57"/>
      <c r="AR61" s="57"/>
      <c r="AS61" s="225"/>
      <c r="AT61" s="67"/>
      <c r="AU61" s="87"/>
    </row>
    <row r="62" spans="1:47" s="13" customFormat="1" ht="20.100000000000001" customHeight="1">
      <c r="B62" s="83" t="s">
        <v>662</v>
      </c>
      <c r="C62" s="36" t="s">
        <v>1151</v>
      </c>
      <c r="D62" s="71" t="s">
        <v>102</v>
      </c>
      <c r="E62" s="72" t="s">
        <v>107</v>
      </c>
      <c r="F62" s="119">
        <v>46.531388399999997</v>
      </c>
      <c r="G62" s="119">
        <v>-60.440201299999998</v>
      </c>
      <c r="H62" s="36" t="s">
        <v>799</v>
      </c>
      <c r="I62" s="68" t="s">
        <v>1155</v>
      </c>
      <c r="J62" s="75" t="s">
        <v>491</v>
      </c>
      <c r="K62" s="68" t="s">
        <v>1347</v>
      </c>
      <c r="L62" s="98">
        <v>138</v>
      </c>
      <c r="M62" s="81">
        <v>1978</v>
      </c>
      <c r="N62" s="222">
        <v>2100</v>
      </c>
      <c r="O62" s="41"/>
      <c r="P62" s="149" t="s">
        <v>776</v>
      </c>
      <c r="Q62" s="68" t="s">
        <v>782</v>
      </c>
      <c r="R62" s="143">
        <v>106</v>
      </c>
      <c r="S62" s="223">
        <f>System!$C$10</f>
        <v>0.95</v>
      </c>
      <c r="T62" s="188">
        <f t="shared" si="2"/>
        <v>100.69999999999999</v>
      </c>
      <c r="U62" s="224">
        <v>0.16333333333333333</v>
      </c>
      <c r="V62" s="194">
        <f t="shared" si="3"/>
        <v>151.66479999999999</v>
      </c>
      <c r="W62" s="57">
        <v>2</v>
      </c>
      <c r="X62" s="41"/>
      <c r="Y62" s="57"/>
      <c r="Z62" s="142">
        <v>0</v>
      </c>
      <c r="AA62" s="142">
        <v>106</v>
      </c>
      <c r="AB62" s="57"/>
      <c r="AC62" s="57"/>
      <c r="AD62" s="57"/>
      <c r="AE62" s="57"/>
      <c r="AF62" s="57"/>
      <c r="AG62" s="57"/>
      <c r="AH62" s="57"/>
      <c r="AI62" s="132"/>
      <c r="AJ62" s="57"/>
      <c r="AK62" s="106"/>
      <c r="AL62" s="57"/>
      <c r="AM62" s="225"/>
      <c r="AN62" s="57"/>
      <c r="AO62" s="57"/>
      <c r="AP62" s="57"/>
      <c r="AQ62" s="57"/>
      <c r="AR62" s="57"/>
      <c r="AS62" s="160"/>
      <c r="AT62" s="67"/>
      <c r="AU62" s="87"/>
    </row>
    <row r="63" spans="1:47" s="13" customFormat="1" ht="20.100000000000001" customHeight="1">
      <c r="B63" s="83" t="s">
        <v>774</v>
      </c>
      <c r="C63" s="36" t="s">
        <v>1152</v>
      </c>
      <c r="D63" s="71" t="s">
        <v>102</v>
      </c>
      <c r="E63" s="88" t="s">
        <v>107</v>
      </c>
      <c r="F63" s="119">
        <v>46.531388399999997</v>
      </c>
      <c r="G63" s="119">
        <v>-60.440201299999998</v>
      </c>
      <c r="H63" s="36" t="s">
        <v>799</v>
      </c>
      <c r="I63" s="68" t="s">
        <v>1155</v>
      </c>
      <c r="J63" s="75" t="s">
        <v>491</v>
      </c>
      <c r="K63" s="68" t="s">
        <v>1347</v>
      </c>
      <c r="L63" s="98">
        <v>138</v>
      </c>
      <c r="M63" s="81">
        <v>1978</v>
      </c>
      <c r="N63" s="222">
        <v>2100</v>
      </c>
      <c r="O63" s="41"/>
      <c r="P63" s="149" t="s">
        <v>776</v>
      </c>
      <c r="Q63" s="68" t="s">
        <v>782</v>
      </c>
      <c r="R63" s="143">
        <v>3.5</v>
      </c>
      <c r="S63" s="223">
        <f>System!$C$10</f>
        <v>0.95</v>
      </c>
      <c r="T63" s="188">
        <f t="shared" si="2"/>
        <v>3.3249999999999997</v>
      </c>
      <c r="U63" s="224">
        <v>0.16333333333333333</v>
      </c>
      <c r="V63" s="193">
        <f t="shared" si="3"/>
        <v>5.0078000000000005</v>
      </c>
      <c r="W63" s="57">
        <v>2</v>
      </c>
      <c r="X63" s="41"/>
      <c r="Y63" s="57"/>
      <c r="Z63" s="142">
        <v>0</v>
      </c>
      <c r="AA63" s="142">
        <v>3.5</v>
      </c>
      <c r="AB63" s="57"/>
      <c r="AC63" s="57"/>
      <c r="AD63" s="57"/>
      <c r="AE63" s="57"/>
      <c r="AF63" s="57"/>
      <c r="AG63" s="57"/>
      <c r="AH63" s="57"/>
      <c r="AI63" s="132"/>
      <c r="AJ63" s="57"/>
      <c r="AK63" s="106"/>
      <c r="AL63" s="57"/>
      <c r="AM63" s="41"/>
      <c r="AN63" s="57"/>
      <c r="AO63" s="57"/>
      <c r="AP63" s="57"/>
      <c r="AQ63" s="57"/>
      <c r="AR63" s="57"/>
      <c r="AS63" s="160"/>
      <c r="AT63" s="67"/>
      <c r="AU63" s="87"/>
    </row>
    <row r="64" spans="1:47" s="13" customFormat="1" ht="20.100000000000001" customHeight="1">
      <c r="B64" s="66" t="s">
        <v>1380</v>
      </c>
      <c r="C64" s="36" t="s">
        <v>1460</v>
      </c>
      <c r="D64" s="71" t="s">
        <v>102</v>
      </c>
      <c r="E64" s="259" t="s">
        <v>1375</v>
      </c>
      <c r="F64" s="118">
        <v>46.996523881836502</v>
      </c>
      <c r="G64" s="118">
        <v>-59.439957623950697</v>
      </c>
      <c r="H64" s="36" t="s">
        <v>799</v>
      </c>
      <c r="I64" s="68" t="s">
        <v>1155</v>
      </c>
      <c r="J64" s="75" t="s">
        <v>1376</v>
      </c>
      <c r="K64" s="68" t="s">
        <v>937</v>
      </c>
      <c r="L64" s="98">
        <v>345</v>
      </c>
      <c r="M64" s="69">
        <v>2020</v>
      </c>
      <c r="N64" s="69">
        <v>2055</v>
      </c>
      <c r="O64" s="160"/>
      <c r="P64" s="69" t="s">
        <v>617</v>
      </c>
      <c r="Q64" s="68" t="s">
        <v>783</v>
      </c>
      <c r="R64" s="142">
        <v>153</v>
      </c>
      <c r="S64" s="197">
        <f>System!$C$14</f>
        <v>0.98</v>
      </c>
      <c r="T64" s="185">
        <f t="shared" si="2"/>
        <v>149.94</v>
      </c>
      <c r="U64" s="227">
        <f>System!$D$14</f>
        <v>0.66700000000000004</v>
      </c>
      <c r="V64" s="195">
        <f t="shared" si="3"/>
        <v>893.96676000000002</v>
      </c>
      <c r="W64" s="57">
        <v>1</v>
      </c>
      <c r="X64" s="160"/>
      <c r="Y64" s="87"/>
      <c r="Z64" s="142">
        <v>0</v>
      </c>
      <c r="AA64" s="142">
        <v>153</v>
      </c>
      <c r="AB64" s="90"/>
      <c r="AC64" s="87"/>
      <c r="AD64" s="87"/>
      <c r="AE64" s="87"/>
      <c r="AF64" s="89"/>
      <c r="AG64" s="87"/>
      <c r="AH64" s="90"/>
      <c r="AI64" s="139"/>
      <c r="AJ64" s="87"/>
      <c r="AK64" s="106"/>
      <c r="AL64" s="57"/>
      <c r="AM64" s="160"/>
      <c r="AN64" s="87"/>
      <c r="AO64" s="87"/>
      <c r="AP64" s="87"/>
      <c r="AQ64" s="87"/>
      <c r="AR64" s="87"/>
      <c r="AS64" s="160"/>
      <c r="AT64" s="67"/>
      <c r="AU64" s="67" t="s">
        <v>1352</v>
      </c>
    </row>
    <row r="65" spans="1:47" s="13" customFormat="1" ht="20.100000000000001" customHeight="1">
      <c r="B65" s="83" t="s">
        <v>610</v>
      </c>
      <c r="C65" s="36" t="s">
        <v>1388</v>
      </c>
      <c r="D65" s="71" t="s">
        <v>102</v>
      </c>
      <c r="E65" s="88" t="s">
        <v>219</v>
      </c>
      <c r="F65" s="119">
        <v>44.753048700000001</v>
      </c>
      <c r="G65" s="119">
        <v>-65.5119483</v>
      </c>
      <c r="H65" s="36" t="s">
        <v>799</v>
      </c>
      <c r="I65" s="68" t="s">
        <v>1154</v>
      </c>
      <c r="J65" s="75" t="s">
        <v>443</v>
      </c>
      <c r="K65" s="68" t="s">
        <v>1254</v>
      </c>
      <c r="L65" s="98">
        <v>69</v>
      </c>
      <c r="M65" s="81">
        <v>1984</v>
      </c>
      <c r="N65" s="222">
        <v>2100</v>
      </c>
      <c r="O65" s="41"/>
      <c r="P65" s="149" t="s">
        <v>959</v>
      </c>
      <c r="Q65" s="68" t="s">
        <v>781</v>
      </c>
      <c r="R65" s="143">
        <v>19</v>
      </c>
      <c r="S65" s="223">
        <f>System!$C$11</f>
        <v>0.12</v>
      </c>
      <c r="T65" s="188">
        <f t="shared" si="2"/>
        <v>2.2799999999999998</v>
      </c>
      <c r="U65" s="223">
        <f>System!$D$11</f>
        <v>0.13200000000000001</v>
      </c>
      <c r="V65" s="188">
        <f t="shared" si="3"/>
        <v>21.970080000000003</v>
      </c>
      <c r="W65" s="57">
        <v>1</v>
      </c>
      <c r="X65" s="41"/>
      <c r="Y65" s="57"/>
      <c r="Z65" s="142">
        <v>0</v>
      </c>
      <c r="AA65" s="142">
        <v>19</v>
      </c>
      <c r="AB65" s="57"/>
      <c r="AC65" s="57"/>
      <c r="AD65" s="57"/>
      <c r="AE65" s="57"/>
      <c r="AF65" s="57"/>
      <c r="AG65" s="57"/>
      <c r="AH65" s="57"/>
      <c r="AI65" s="57"/>
      <c r="AJ65" s="57"/>
      <c r="AK65" s="106"/>
      <c r="AL65" s="57"/>
      <c r="AM65" s="41"/>
      <c r="AN65" s="57"/>
      <c r="AO65" s="57"/>
      <c r="AP65" s="57"/>
      <c r="AQ65" s="57"/>
      <c r="AR65" s="57"/>
      <c r="AS65" s="160"/>
      <c r="AT65" s="67"/>
      <c r="AU65" s="15"/>
    </row>
    <row r="66" spans="1:47" s="13" customFormat="1" ht="20.100000000000001" customHeight="1">
      <c r="B66" s="83" t="s">
        <v>647</v>
      </c>
      <c r="C66" s="36" t="s">
        <v>1147</v>
      </c>
      <c r="D66" s="71" t="s">
        <v>102</v>
      </c>
      <c r="E66" s="71" t="s">
        <v>103</v>
      </c>
      <c r="F66" s="118">
        <v>44.676824000000003</v>
      </c>
      <c r="G66" s="118">
        <v>-63.595888000000002</v>
      </c>
      <c r="H66" s="36" t="s">
        <v>799</v>
      </c>
      <c r="I66" s="68" t="s">
        <v>1154</v>
      </c>
      <c r="J66" s="75" t="s">
        <v>886</v>
      </c>
      <c r="K66" s="68" t="s">
        <v>1167</v>
      </c>
      <c r="L66" s="98">
        <v>138</v>
      </c>
      <c r="M66" s="81">
        <v>2012</v>
      </c>
      <c r="N66" s="222">
        <v>2100</v>
      </c>
      <c r="O66" s="41"/>
      <c r="P66" s="16" t="s">
        <v>707</v>
      </c>
      <c r="Q66" s="273" t="s">
        <v>1485</v>
      </c>
      <c r="R66" s="143">
        <v>49</v>
      </c>
      <c r="S66" s="197">
        <f>System!$C$7</f>
        <v>0.73</v>
      </c>
      <c r="T66" s="185">
        <f t="shared" si="2"/>
        <v>35.769999999999996</v>
      </c>
      <c r="U66" s="226">
        <v>0.23888888888888887</v>
      </c>
      <c r="V66" s="190">
        <f t="shared" si="3"/>
        <v>102.54066666666665</v>
      </c>
      <c r="W66" s="126">
        <v>6</v>
      </c>
      <c r="X66" s="41"/>
      <c r="Y66" s="128">
        <v>8.2560000000000002</v>
      </c>
      <c r="Z66" s="159">
        <v>0</v>
      </c>
      <c r="AA66" s="159">
        <v>50</v>
      </c>
      <c r="AB66" s="174">
        <v>6</v>
      </c>
      <c r="AC66" s="174">
        <v>16</v>
      </c>
      <c r="AD66" s="57"/>
      <c r="AE66" s="57"/>
      <c r="AF66" s="57"/>
      <c r="AG66" s="57"/>
      <c r="AH66" s="57"/>
      <c r="AI66" s="175">
        <v>0.25</v>
      </c>
      <c r="AJ66" s="57"/>
      <c r="AK66" s="151">
        <v>4</v>
      </c>
      <c r="AL66" s="150">
        <v>7</v>
      </c>
      <c r="AM66" s="41"/>
      <c r="AN66" s="57"/>
      <c r="AO66" s="57"/>
      <c r="AP66" s="57"/>
      <c r="AQ66" s="57"/>
      <c r="AR66" s="57"/>
      <c r="AS66" s="160"/>
      <c r="AT66" s="67"/>
      <c r="AU66" s="15"/>
    </row>
    <row r="67" spans="1:47" s="13" customFormat="1" ht="20.100000000000001" customHeight="1">
      <c r="B67" s="83" t="s">
        <v>648</v>
      </c>
      <c r="C67" s="36" t="s">
        <v>1145</v>
      </c>
      <c r="D67" s="71" t="s">
        <v>102</v>
      </c>
      <c r="E67" s="71" t="s">
        <v>103</v>
      </c>
      <c r="F67" s="118">
        <v>44.676824000000003</v>
      </c>
      <c r="G67" s="118">
        <v>-63.595888000000002</v>
      </c>
      <c r="H67" s="36" t="s">
        <v>799</v>
      </c>
      <c r="I67" s="68" t="s">
        <v>1154</v>
      </c>
      <c r="J67" s="75" t="s">
        <v>886</v>
      </c>
      <c r="K67" s="68" t="s">
        <v>1167</v>
      </c>
      <c r="L67" s="98">
        <v>138</v>
      </c>
      <c r="M67" s="81">
        <v>2003</v>
      </c>
      <c r="N67" s="222">
        <v>2100</v>
      </c>
      <c r="O67" s="225"/>
      <c r="P67" s="16" t="s">
        <v>708</v>
      </c>
      <c r="Q67" s="68" t="s">
        <v>1462</v>
      </c>
      <c r="R67" s="143">
        <v>47</v>
      </c>
      <c r="S67" s="197">
        <f>System!$C$8</f>
        <v>0.93</v>
      </c>
      <c r="T67" s="185">
        <f t="shared" si="2"/>
        <v>43.71</v>
      </c>
      <c r="U67" s="226">
        <v>0.5277777777777779</v>
      </c>
      <c r="V67" s="190">
        <f t="shared" si="3"/>
        <v>217.29666666666671</v>
      </c>
      <c r="W67" s="126">
        <v>6</v>
      </c>
      <c r="X67" s="225"/>
      <c r="Y67" s="128">
        <v>9.8260000000000005</v>
      </c>
      <c r="Z67" s="159">
        <v>0</v>
      </c>
      <c r="AA67" s="159">
        <v>49</v>
      </c>
      <c r="AB67" s="174">
        <v>1</v>
      </c>
      <c r="AC67" s="174">
        <v>16</v>
      </c>
      <c r="AD67" s="57"/>
      <c r="AE67" s="57"/>
      <c r="AF67" s="57"/>
      <c r="AG67" s="57"/>
      <c r="AH67" s="57"/>
      <c r="AI67" s="175">
        <v>0.49</v>
      </c>
      <c r="AJ67" s="57"/>
      <c r="AK67" s="151">
        <v>4</v>
      </c>
      <c r="AL67" s="150">
        <v>7</v>
      </c>
      <c r="AM67" s="225"/>
      <c r="AN67" s="57"/>
      <c r="AO67" s="57"/>
      <c r="AP67" s="57"/>
      <c r="AQ67" s="57"/>
      <c r="AR67" s="57"/>
      <c r="AS67" s="225"/>
      <c r="AT67" s="67"/>
      <c r="AU67" s="67" t="s">
        <v>98</v>
      </c>
    </row>
    <row r="68" spans="1:47" s="13" customFormat="1" ht="20.100000000000001" customHeight="1">
      <c r="B68" s="83" t="s">
        <v>649</v>
      </c>
      <c r="C68" s="36" t="s">
        <v>1146</v>
      </c>
      <c r="D68" s="71" t="s">
        <v>102</v>
      </c>
      <c r="E68" s="111" t="s">
        <v>103</v>
      </c>
      <c r="F68" s="118">
        <v>44.676824000000003</v>
      </c>
      <c r="G68" s="118">
        <v>-63.595888000000002</v>
      </c>
      <c r="H68" s="36" t="s">
        <v>799</v>
      </c>
      <c r="I68" s="68" t="s">
        <v>1154</v>
      </c>
      <c r="J68" s="75" t="s">
        <v>886</v>
      </c>
      <c r="K68" s="68" t="s">
        <v>1167</v>
      </c>
      <c r="L68" s="98">
        <v>138</v>
      </c>
      <c r="M68" s="81">
        <v>2005</v>
      </c>
      <c r="N68" s="222">
        <v>2100</v>
      </c>
      <c r="O68" s="225"/>
      <c r="P68" s="16" t="s">
        <v>708</v>
      </c>
      <c r="Q68" s="68" t="s">
        <v>1462</v>
      </c>
      <c r="R68" s="143">
        <v>47</v>
      </c>
      <c r="S68" s="197">
        <f>System!$C$8</f>
        <v>0.93</v>
      </c>
      <c r="T68" s="185">
        <f t="shared" ref="T68:T99" si="4">R68*S68</f>
        <v>43.71</v>
      </c>
      <c r="U68" s="226">
        <v>0.51</v>
      </c>
      <c r="V68" s="191">
        <f t="shared" ref="V68:V99" si="5">R68*24*365*U68/1000</f>
        <v>209.97720000000001</v>
      </c>
      <c r="W68" s="126">
        <v>6</v>
      </c>
      <c r="X68" s="225"/>
      <c r="Y68" s="128">
        <v>9.8260000000000005</v>
      </c>
      <c r="Z68" s="159">
        <v>0</v>
      </c>
      <c r="AA68" s="159">
        <v>49</v>
      </c>
      <c r="AB68" s="174">
        <v>1</v>
      </c>
      <c r="AC68" s="174">
        <v>16</v>
      </c>
      <c r="AD68" s="57"/>
      <c r="AE68" s="57"/>
      <c r="AF68" s="57"/>
      <c r="AG68" s="57"/>
      <c r="AH68" s="57"/>
      <c r="AI68" s="175">
        <v>0.49</v>
      </c>
      <c r="AJ68" s="57"/>
      <c r="AK68" s="151">
        <v>4</v>
      </c>
      <c r="AL68" s="150">
        <v>7</v>
      </c>
      <c r="AM68" s="225"/>
      <c r="AN68" s="57"/>
      <c r="AO68" s="57"/>
      <c r="AP68" s="57"/>
      <c r="AQ68" s="57"/>
      <c r="AR68" s="57"/>
      <c r="AS68" s="225"/>
      <c r="AT68" s="67"/>
      <c r="AU68" s="67" t="s">
        <v>99</v>
      </c>
    </row>
    <row r="69" spans="1:47">
      <c r="A69" s="13"/>
      <c r="B69" s="83" t="s">
        <v>650</v>
      </c>
      <c r="C69" s="36" t="s">
        <v>1105</v>
      </c>
      <c r="D69" s="71" t="s">
        <v>102</v>
      </c>
      <c r="E69" s="111" t="s">
        <v>103</v>
      </c>
      <c r="F69" s="118">
        <v>44.713605000000001</v>
      </c>
      <c r="G69" s="118">
        <v>-63.582608</v>
      </c>
      <c r="H69" s="36" t="s">
        <v>799</v>
      </c>
      <c r="I69" s="68" t="s">
        <v>1154</v>
      </c>
      <c r="J69" s="75" t="s">
        <v>905</v>
      </c>
      <c r="K69" s="68" t="s">
        <v>1169</v>
      </c>
      <c r="L69" s="98">
        <v>138</v>
      </c>
      <c r="M69" s="81">
        <v>1976</v>
      </c>
      <c r="N69" s="222">
        <v>2100</v>
      </c>
      <c r="O69" s="225"/>
      <c r="P69" s="81" t="s">
        <v>710</v>
      </c>
      <c r="Q69" s="68" t="s">
        <v>779</v>
      </c>
      <c r="R69" s="143">
        <v>30</v>
      </c>
      <c r="S69" s="197">
        <f>System!$C$6</f>
        <v>0.78</v>
      </c>
      <c r="T69" s="185">
        <f t="shared" si="4"/>
        <v>23.400000000000002</v>
      </c>
      <c r="U69" s="226">
        <v>0.01</v>
      </c>
      <c r="V69" s="190">
        <f t="shared" si="5"/>
        <v>2.6280000000000001</v>
      </c>
      <c r="W69" s="126">
        <v>4</v>
      </c>
      <c r="X69" s="225"/>
      <c r="Y69" s="128">
        <v>11.678000000000001</v>
      </c>
      <c r="Z69" s="159">
        <v>0</v>
      </c>
      <c r="AA69" s="159">
        <v>33</v>
      </c>
      <c r="AB69" s="174">
        <v>0</v>
      </c>
      <c r="AC69" s="174">
        <v>0</v>
      </c>
      <c r="AD69" s="57"/>
      <c r="AE69" s="57"/>
      <c r="AF69" s="57"/>
      <c r="AG69" s="57"/>
      <c r="AH69" s="57"/>
      <c r="AI69" s="174">
        <v>50</v>
      </c>
      <c r="AJ69" s="57"/>
      <c r="AK69" s="151">
        <v>10</v>
      </c>
      <c r="AL69" s="150">
        <v>21</v>
      </c>
      <c r="AM69" s="246"/>
      <c r="AN69" s="57"/>
      <c r="AO69" s="57"/>
      <c r="AP69" s="57"/>
      <c r="AQ69" s="57"/>
      <c r="AR69" s="57"/>
      <c r="AT69" s="67"/>
      <c r="AU69" s="67" t="s">
        <v>100</v>
      </c>
    </row>
    <row r="70" spans="1:47">
      <c r="A70" s="13"/>
      <c r="B70" s="83" t="s">
        <v>651</v>
      </c>
      <c r="C70" s="36" t="s">
        <v>1106</v>
      </c>
      <c r="D70" s="71" t="s">
        <v>102</v>
      </c>
      <c r="E70" s="71" t="s">
        <v>103</v>
      </c>
      <c r="F70" s="118">
        <v>44.713605000000001</v>
      </c>
      <c r="G70" s="118">
        <v>-63.582608</v>
      </c>
      <c r="H70" s="36" t="s">
        <v>799</v>
      </c>
      <c r="I70" s="68" t="s">
        <v>1154</v>
      </c>
      <c r="J70" s="75" t="s">
        <v>905</v>
      </c>
      <c r="K70" s="68" t="s">
        <v>1169</v>
      </c>
      <c r="L70" s="98">
        <v>138</v>
      </c>
      <c r="M70" s="81">
        <v>1976</v>
      </c>
      <c r="N70" s="222">
        <v>2100</v>
      </c>
      <c r="P70" s="81" t="s">
        <v>710</v>
      </c>
      <c r="Q70" s="68" t="s">
        <v>779</v>
      </c>
      <c r="R70" s="143">
        <v>30</v>
      </c>
      <c r="S70" s="197">
        <f>System!$C$6</f>
        <v>0.78</v>
      </c>
      <c r="T70" s="185">
        <f t="shared" si="4"/>
        <v>23.400000000000002</v>
      </c>
      <c r="U70" s="226">
        <v>0.01</v>
      </c>
      <c r="V70" s="190">
        <f t="shared" si="5"/>
        <v>2.6280000000000001</v>
      </c>
      <c r="W70" s="126">
        <v>4</v>
      </c>
      <c r="Y70" s="128">
        <v>11.678000000000001</v>
      </c>
      <c r="Z70" s="159">
        <v>0</v>
      </c>
      <c r="AA70" s="159">
        <v>33</v>
      </c>
      <c r="AB70" s="174">
        <v>0</v>
      </c>
      <c r="AC70" s="174">
        <v>0</v>
      </c>
      <c r="AD70" s="57"/>
      <c r="AE70" s="57"/>
      <c r="AF70" s="57"/>
      <c r="AG70" s="57"/>
      <c r="AH70" s="57"/>
      <c r="AI70" s="174">
        <v>50</v>
      </c>
      <c r="AJ70" s="57"/>
      <c r="AK70" s="151">
        <v>10</v>
      </c>
      <c r="AL70" s="150">
        <v>21</v>
      </c>
      <c r="AM70" s="225"/>
      <c r="AN70" s="57"/>
      <c r="AO70" s="57"/>
      <c r="AP70" s="57"/>
      <c r="AQ70" s="57"/>
      <c r="AR70" s="57"/>
      <c r="AS70" s="225"/>
      <c r="AT70" s="67"/>
      <c r="AU70" s="67" t="s">
        <v>100</v>
      </c>
    </row>
    <row r="71" spans="1:47">
      <c r="A71" s="13"/>
      <c r="B71" s="83" t="s">
        <v>652</v>
      </c>
      <c r="C71" s="36" t="s">
        <v>1107</v>
      </c>
      <c r="D71" s="71" t="s">
        <v>102</v>
      </c>
      <c r="E71" s="111" t="s">
        <v>103</v>
      </c>
      <c r="F71" s="118">
        <v>44.713605000000001</v>
      </c>
      <c r="G71" s="118">
        <v>-63.582608</v>
      </c>
      <c r="H71" s="36" t="s">
        <v>799</v>
      </c>
      <c r="I71" s="68" t="s">
        <v>1154</v>
      </c>
      <c r="J71" s="75" t="s">
        <v>905</v>
      </c>
      <c r="K71" s="68" t="s">
        <v>1169</v>
      </c>
      <c r="L71" s="98">
        <v>138</v>
      </c>
      <c r="M71" s="81">
        <v>1976</v>
      </c>
      <c r="N71" s="222">
        <v>2100</v>
      </c>
      <c r="P71" s="81" t="s">
        <v>710</v>
      </c>
      <c r="Q71" s="68" t="s">
        <v>779</v>
      </c>
      <c r="R71" s="143">
        <v>30</v>
      </c>
      <c r="S71" s="197">
        <f>System!$C$6</f>
        <v>0.78</v>
      </c>
      <c r="T71" s="185">
        <f t="shared" si="4"/>
        <v>23.400000000000002</v>
      </c>
      <c r="U71" s="226">
        <v>0.01</v>
      </c>
      <c r="V71" s="190">
        <f t="shared" si="5"/>
        <v>2.6280000000000001</v>
      </c>
      <c r="W71" s="126">
        <v>4</v>
      </c>
      <c r="Y71" s="128">
        <v>11.678000000000001</v>
      </c>
      <c r="Z71" s="159">
        <v>0</v>
      </c>
      <c r="AA71" s="159">
        <v>33</v>
      </c>
      <c r="AB71" s="174">
        <v>0</v>
      </c>
      <c r="AC71" s="174">
        <v>0</v>
      </c>
      <c r="AD71" s="57"/>
      <c r="AE71" s="57"/>
      <c r="AF71" s="57"/>
      <c r="AG71" s="57"/>
      <c r="AH71" s="57"/>
      <c r="AI71" s="174">
        <v>50</v>
      </c>
      <c r="AJ71" s="57"/>
      <c r="AK71" s="151">
        <v>10</v>
      </c>
      <c r="AL71" s="150">
        <v>21</v>
      </c>
      <c r="AN71" s="57"/>
      <c r="AO71" s="57"/>
      <c r="AP71" s="57"/>
      <c r="AQ71" s="57"/>
      <c r="AR71" s="57"/>
      <c r="AT71" s="67"/>
      <c r="AU71" s="67" t="s">
        <v>100</v>
      </c>
    </row>
    <row r="72" spans="1:47">
      <c r="A72" s="13"/>
      <c r="B72" s="83" t="s">
        <v>653</v>
      </c>
      <c r="C72" s="36" t="s">
        <v>1108</v>
      </c>
      <c r="D72" s="71" t="s">
        <v>102</v>
      </c>
      <c r="E72" s="71" t="s">
        <v>103</v>
      </c>
      <c r="F72" s="118">
        <v>44.713605000000001</v>
      </c>
      <c r="G72" s="118">
        <v>-63.582608</v>
      </c>
      <c r="H72" s="36" t="s">
        <v>799</v>
      </c>
      <c r="I72" s="68" t="s">
        <v>1154</v>
      </c>
      <c r="J72" s="75" t="s">
        <v>905</v>
      </c>
      <c r="K72" s="68" t="s">
        <v>1169</v>
      </c>
      <c r="L72" s="98">
        <v>138</v>
      </c>
      <c r="M72" s="81">
        <v>1976</v>
      </c>
      <c r="N72" s="222">
        <v>2100</v>
      </c>
      <c r="P72" s="81" t="s">
        <v>710</v>
      </c>
      <c r="Q72" s="68" t="s">
        <v>779</v>
      </c>
      <c r="R72" s="143">
        <v>30</v>
      </c>
      <c r="S72" s="197">
        <f>System!$C$6</f>
        <v>0.78</v>
      </c>
      <c r="T72" s="185">
        <f t="shared" si="4"/>
        <v>23.400000000000002</v>
      </c>
      <c r="U72" s="226">
        <v>0.01</v>
      </c>
      <c r="V72" s="190">
        <f t="shared" si="5"/>
        <v>2.6280000000000001</v>
      </c>
      <c r="W72" s="126">
        <v>4</v>
      </c>
      <c r="Y72" s="128">
        <v>11.678000000000001</v>
      </c>
      <c r="Z72" s="159">
        <v>0</v>
      </c>
      <c r="AA72" s="159">
        <v>33</v>
      </c>
      <c r="AB72" s="174">
        <v>0</v>
      </c>
      <c r="AC72" s="174">
        <v>0</v>
      </c>
      <c r="AD72" s="57"/>
      <c r="AE72" s="57"/>
      <c r="AF72" s="57"/>
      <c r="AG72" s="57"/>
      <c r="AH72" s="57"/>
      <c r="AI72" s="174">
        <v>50</v>
      </c>
      <c r="AJ72" s="57"/>
      <c r="AK72" s="151">
        <v>10</v>
      </c>
      <c r="AL72" s="150">
        <v>21</v>
      </c>
      <c r="AN72" s="57"/>
      <c r="AO72" s="57"/>
      <c r="AP72" s="57"/>
      <c r="AQ72" s="57"/>
      <c r="AR72" s="57"/>
      <c r="AT72" s="67"/>
      <c r="AU72" s="67" t="s">
        <v>100</v>
      </c>
    </row>
    <row r="73" spans="1:47">
      <c r="A73" s="13"/>
      <c r="B73" s="83" t="s">
        <v>654</v>
      </c>
      <c r="C73" s="36" t="s">
        <v>1454</v>
      </c>
      <c r="D73" s="71" t="s">
        <v>102</v>
      </c>
      <c r="E73" s="111" t="s">
        <v>94</v>
      </c>
      <c r="F73" s="118">
        <v>43.869748000000001</v>
      </c>
      <c r="G73" s="118">
        <v>-65.968410000000006</v>
      </c>
      <c r="H73" s="36" t="s">
        <v>799</v>
      </c>
      <c r="I73" s="68" t="s">
        <v>1154</v>
      </c>
      <c r="J73" s="75" t="s">
        <v>570</v>
      </c>
      <c r="K73" s="68" t="s">
        <v>1157</v>
      </c>
      <c r="L73" s="98">
        <v>69</v>
      </c>
      <c r="M73" s="180">
        <v>2020</v>
      </c>
      <c r="N73" s="222">
        <v>2100</v>
      </c>
      <c r="P73" s="81" t="s">
        <v>710</v>
      </c>
      <c r="Q73" s="68" t="s">
        <v>779</v>
      </c>
      <c r="R73" s="194">
        <v>33</v>
      </c>
      <c r="S73" s="197">
        <f>System!$C$6</f>
        <v>0.78</v>
      </c>
      <c r="T73" s="185">
        <f t="shared" si="4"/>
        <v>25.740000000000002</v>
      </c>
      <c r="U73" s="226">
        <v>0.01</v>
      </c>
      <c r="V73" s="190">
        <f t="shared" si="5"/>
        <v>2.8908</v>
      </c>
      <c r="W73" s="126">
        <v>1</v>
      </c>
      <c r="Y73" s="128">
        <v>13.435</v>
      </c>
      <c r="Z73" s="159">
        <v>0</v>
      </c>
      <c r="AA73" s="159">
        <v>25</v>
      </c>
      <c r="AB73" s="174">
        <v>0</v>
      </c>
      <c r="AC73" s="174">
        <v>0</v>
      </c>
      <c r="AD73" s="57"/>
      <c r="AE73" s="57"/>
      <c r="AF73" s="57"/>
      <c r="AG73" s="57"/>
      <c r="AH73" s="57"/>
      <c r="AI73" s="175">
        <v>0.5</v>
      </c>
      <c r="AJ73" s="57"/>
      <c r="AK73" s="151">
        <v>10</v>
      </c>
      <c r="AL73" s="150">
        <v>21</v>
      </c>
      <c r="AN73" s="57"/>
      <c r="AO73" s="57"/>
      <c r="AP73" s="57"/>
      <c r="AQ73" s="57"/>
      <c r="AR73" s="57"/>
      <c r="AT73" s="67"/>
      <c r="AU73" s="67" t="s">
        <v>101</v>
      </c>
    </row>
    <row r="74" spans="1:47">
      <c r="A74" s="13"/>
      <c r="B74" s="83" t="s">
        <v>655</v>
      </c>
      <c r="C74" s="36" t="s">
        <v>1148</v>
      </c>
      <c r="D74" s="71" t="s">
        <v>102</v>
      </c>
      <c r="E74" s="71" t="s">
        <v>93</v>
      </c>
      <c r="F74" s="118">
        <v>46.168098000000001</v>
      </c>
      <c r="G74" s="118">
        <v>-60.105435</v>
      </c>
      <c r="H74" s="36" t="s">
        <v>799</v>
      </c>
      <c r="I74" s="68" t="s">
        <v>1155</v>
      </c>
      <c r="J74" s="75" t="s">
        <v>889</v>
      </c>
      <c r="K74" s="68" t="s">
        <v>1186</v>
      </c>
      <c r="L74" s="98">
        <v>138</v>
      </c>
      <c r="M74" s="81">
        <v>1975</v>
      </c>
      <c r="N74" s="222">
        <v>2100</v>
      </c>
      <c r="P74" s="81" t="s">
        <v>710</v>
      </c>
      <c r="Q74" s="68" t="s">
        <v>779</v>
      </c>
      <c r="R74" s="143">
        <v>30</v>
      </c>
      <c r="S74" s="197">
        <f>System!$C$6</f>
        <v>0.78</v>
      </c>
      <c r="T74" s="185">
        <f t="shared" si="4"/>
        <v>23.400000000000002</v>
      </c>
      <c r="U74" s="226">
        <v>0.01</v>
      </c>
      <c r="V74" s="190">
        <f t="shared" si="5"/>
        <v>2.6280000000000001</v>
      </c>
      <c r="W74" s="126">
        <v>2</v>
      </c>
      <c r="Y74" s="128">
        <v>11.678000000000001</v>
      </c>
      <c r="Z74" s="159">
        <v>0</v>
      </c>
      <c r="AA74" s="159">
        <v>33</v>
      </c>
      <c r="AB74" s="174">
        <v>0</v>
      </c>
      <c r="AC74" s="174">
        <v>0</v>
      </c>
      <c r="AD74" s="57"/>
      <c r="AE74" s="57"/>
      <c r="AF74" s="57"/>
      <c r="AG74" s="57"/>
      <c r="AH74" s="57"/>
      <c r="AI74" s="175">
        <v>0.5</v>
      </c>
      <c r="AJ74" s="57"/>
      <c r="AK74" s="151">
        <v>10</v>
      </c>
      <c r="AL74" s="150">
        <v>21</v>
      </c>
      <c r="AM74" s="225"/>
      <c r="AN74" s="57"/>
      <c r="AO74" s="57"/>
      <c r="AP74" s="57"/>
      <c r="AQ74" s="57"/>
      <c r="AR74" s="57"/>
      <c r="AS74" s="225"/>
      <c r="AT74" s="67"/>
      <c r="AU74" s="67" t="s">
        <v>100</v>
      </c>
    </row>
    <row r="75" spans="1:47" s="39" customFormat="1" ht="20.100000000000001" customHeight="1">
      <c r="A75" s="13"/>
      <c r="B75" s="83" t="s">
        <v>656</v>
      </c>
      <c r="C75" s="36" t="s">
        <v>1149</v>
      </c>
      <c r="D75" s="71" t="s">
        <v>102</v>
      </c>
      <c r="E75" s="71" t="s">
        <v>93</v>
      </c>
      <c r="F75" s="118">
        <v>46.168098000000001</v>
      </c>
      <c r="G75" s="118">
        <v>-60.105435</v>
      </c>
      <c r="H75" s="36" t="s">
        <v>799</v>
      </c>
      <c r="I75" s="68" t="s">
        <v>1155</v>
      </c>
      <c r="J75" s="75" t="s">
        <v>889</v>
      </c>
      <c r="K75" s="68" t="s">
        <v>1186</v>
      </c>
      <c r="L75" s="98">
        <v>138</v>
      </c>
      <c r="M75" s="81">
        <v>1975</v>
      </c>
      <c r="N75" s="222">
        <v>2100</v>
      </c>
      <c r="O75" s="246"/>
      <c r="P75" s="81" t="s">
        <v>710</v>
      </c>
      <c r="Q75" s="68" t="s">
        <v>779</v>
      </c>
      <c r="R75" s="143">
        <v>30</v>
      </c>
      <c r="S75" s="197">
        <f>System!$C$6</f>
        <v>0.78</v>
      </c>
      <c r="T75" s="185">
        <f t="shared" si="4"/>
        <v>23.400000000000002</v>
      </c>
      <c r="U75" s="226">
        <v>0.01</v>
      </c>
      <c r="V75" s="190">
        <f t="shared" si="5"/>
        <v>2.6280000000000001</v>
      </c>
      <c r="W75" s="126">
        <v>2</v>
      </c>
      <c r="X75" s="246"/>
      <c r="Y75" s="128">
        <v>11.678000000000001</v>
      </c>
      <c r="Z75" s="159">
        <v>0</v>
      </c>
      <c r="AA75" s="159">
        <v>33</v>
      </c>
      <c r="AB75" s="174">
        <v>0</v>
      </c>
      <c r="AC75" s="174">
        <v>0</v>
      </c>
      <c r="AD75" s="57"/>
      <c r="AE75" s="57"/>
      <c r="AF75" s="57"/>
      <c r="AG75" s="57"/>
      <c r="AH75" s="57"/>
      <c r="AI75" s="175">
        <v>0.5</v>
      </c>
      <c r="AJ75" s="57"/>
      <c r="AK75" s="151">
        <v>10</v>
      </c>
      <c r="AL75" s="150">
        <v>21</v>
      </c>
      <c r="AM75" s="246"/>
      <c r="AN75" s="57"/>
      <c r="AO75" s="57"/>
      <c r="AP75" s="57"/>
      <c r="AQ75" s="57"/>
      <c r="AR75" s="57"/>
      <c r="AS75" s="246"/>
      <c r="AT75" s="67"/>
      <c r="AU75" s="67" t="s">
        <v>100</v>
      </c>
    </row>
    <row r="76" spans="1:47">
      <c r="A76" s="13"/>
      <c r="B76" s="83" t="s">
        <v>644</v>
      </c>
      <c r="C76" s="36" t="s">
        <v>1142</v>
      </c>
      <c r="D76" s="71" t="s">
        <v>102</v>
      </c>
      <c r="E76" s="111" t="s">
        <v>103</v>
      </c>
      <c r="F76" s="118">
        <v>44.676824000000003</v>
      </c>
      <c r="G76" s="118">
        <v>-63.595888000000002</v>
      </c>
      <c r="H76" s="36" t="s">
        <v>799</v>
      </c>
      <c r="I76" s="68" t="s">
        <v>1154</v>
      </c>
      <c r="J76" s="75" t="s">
        <v>886</v>
      </c>
      <c r="K76" s="68" t="s">
        <v>1167</v>
      </c>
      <c r="L76" s="98">
        <v>138</v>
      </c>
      <c r="M76" s="212">
        <v>2000</v>
      </c>
      <c r="N76" s="84">
        <v>2025</v>
      </c>
      <c r="O76" s="246"/>
      <c r="P76" s="81" t="s">
        <v>709</v>
      </c>
      <c r="Q76" s="68" t="s">
        <v>779</v>
      </c>
      <c r="R76" s="143">
        <v>100</v>
      </c>
      <c r="S76" s="197">
        <f>System!$C$5</f>
        <v>0.73</v>
      </c>
      <c r="T76" s="185">
        <f t="shared" si="4"/>
        <v>73</v>
      </c>
      <c r="U76" s="226">
        <v>0.34666666666666668</v>
      </c>
      <c r="V76" s="190">
        <f t="shared" si="5"/>
        <v>303.68</v>
      </c>
      <c r="W76" s="126">
        <v>6</v>
      </c>
      <c r="X76" s="246"/>
      <c r="Y76" s="128">
        <v>10.711</v>
      </c>
      <c r="Z76" s="159">
        <v>45</v>
      </c>
      <c r="AA76" s="159">
        <v>77</v>
      </c>
      <c r="AB76" s="174">
        <v>16</v>
      </c>
      <c r="AC76" s="174">
        <v>16</v>
      </c>
      <c r="AD76" s="57"/>
      <c r="AE76" s="57"/>
      <c r="AF76" s="150" t="s">
        <v>801</v>
      </c>
      <c r="AG76" s="150" t="s">
        <v>801</v>
      </c>
      <c r="AH76" s="57"/>
      <c r="AI76" s="175">
        <v>0</v>
      </c>
      <c r="AJ76" s="57"/>
      <c r="AK76" s="151">
        <v>2</v>
      </c>
      <c r="AL76" s="150">
        <v>14</v>
      </c>
      <c r="AM76" s="246"/>
      <c r="AN76" s="57"/>
      <c r="AO76" s="57"/>
      <c r="AP76" s="57"/>
      <c r="AQ76" s="57"/>
      <c r="AR76" s="57"/>
      <c r="AS76" s="246"/>
      <c r="AT76" s="67"/>
      <c r="AU76" s="15"/>
    </row>
    <row r="77" spans="1:47">
      <c r="A77" s="13"/>
      <c r="B77" s="83" t="s">
        <v>645</v>
      </c>
      <c r="C77" s="36" t="s">
        <v>1143</v>
      </c>
      <c r="D77" s="71" t="s">
        <v>102</v>
      </c>
      <c r="E77" s="111" t="s">
        <v>103</v>
      </c>
      <c r="F77" s="118">
        <v>44.676824000000003</v>
      </c>
      <c r="G77" s="118">
        <v>-63.595888000000002</v>
      </c>
      <c r="H77" s="36" t="s">
        <v>799</v>
      </c>
      <c r="I77" s="68" t="s">
        <v>1154</v>
      </c>
      <c r="J77" s="75" t="s">
        <v>886</v>
      </c>
      <c r="K77" s="68" t="s">
        <v>1167</v>
      </c>
      <c r="L77" s="98">
        <v>138</v>
      </c>
      <c r="M77" s="212">
        <v>2000</v>
      </c>
      <c r="N77" s="84">
        <v>2032</v>
      </c>
      <c r="O77" s="225"/>
      <c r="P77" s="81" t="s">
        <v>709</v>
      </c>
      <c r="Q77" s="68" t="s">
        <v>779</v>
      </c>
      <c r="R77" s="143">
        <v>100</v>
      </c>
      <c r="S77" s="197">
        <f>System!$C$5</f>
        <v>0.73</v>
      </c>
      <c r="T77" s="185">
        <f t="shared" si="4"/>
        <v>73</v>
      </c>
      <c r="U77" s="226">
        <v>0.39777777777777779</v>
      </c>
      <c r="V77" s="190">
        <f t="shared" si="5"/>
        <v>348.45333333333332</v>
      </c>
      <c r="W77" s="126">
        <v>6</v>
      </c>
      <c r="X77" s="225"/>
      <c r="Y77" s="128">
        <v>10.667999999999999</v>
      </c>
      <c r="Z77" s="159">
        <v>30</v>
      </c>
      <c r="AA77" s="159">
        <v>88.4</v>
      </c>
      <c r="AB77" s="174">
        <v>8</v>
      </c>
      <c r="AC77" s="174">
        <v>16</v>
      </c>
      <c r="AD77" s="57"/>
      <c r="AE77" s="57"/>
      <c r="AF77" s="57"/>
      <c r="AG77" s="57"/>
      <c r="AH77" s="57"/>
      <c r="AI77" s="175">
        <v>0.33</v>
      </c>
      <c r="AJ77" s="57"/>
      <c r="AK77" s="151">
        <v>2</v>
      </c>
      <c r="AL77" s="150">
        <v>14</v>
      </c>
      <c r="AM77" s="225"/>
      <c r="AN77" s="57"/>
      <c r="AO77" s="57"/>
      <c r="AP77" s="57"/>
      <c r="AQ77" s="57"/>
      <c r="AR77" s="57"/>
      <c r="AS77" s="225"/>
      <c r="AT77" s="67"/>
      <c r="AU77" s="15"/>
    </row>
    <row r="78" spans="1:47">
      <c r="A78" s="13"/>
      <c r="B78" s="83" t="s">
        <v>646</v>
      </c>
      <c r="C78" s="36" t="s">
        <v>1144</v>
      </c>
      <c r="D78" s="71" t="s">
        <v>102</v>
      </c>
      <c r="E78" s="71" t="s">
        <v>103</v>
      </c>
      <c r="F78" s="118">
        <v>44.676824000000003</v>
      </c>
      <c r="G78" s="118">
        <v>-63.595888000000002</v>
      </c>
      <c r="H78" s="36" t="s">
        <v>799</v>
      </c>
      <c r="I78" s="68" t="s">
        <v>1154</v>
      </c>
      <c r="J78" s="75" t="s">
        <v>886</v>
      </c>
      <c r="K78" s="68" t="s">
        <v>1167</v>
      </c>
      <c r="L78" s="98">
        <v>138</v>
      </c>
      <c r="M78" s="212">
        <v>2000</v>
      </c>
      <c r="N78" s="84">
        <v>2036</v>
      </c>
      <c r="O78" s="246"/>
      <c r="P78" s="81" t="s">
        <v>709</v>
      </c>
      <c r="Q78" s="68" t="s">
        <v>779</v>
      </c>
      <c r="R78" s="143">
        <v>150</v>
      </c>
      <c r="S78" s="197">
        <f>System!$C$5</f>
        <v>0.73</v>
      </c>
      <c r="T78" s="185">
        <f t="shared" si="4"/>
        <v>109.5</v>
      </c>
      <c r="U78" s="226">
        <v>0.43666666666666665</v>
      </c>
      <c r="V78" s="190">
        <f t="shared" si="5"/>
        <v>573.78</v>
      </c>
      <c r="W78" s="126">
        <v>6</v>
      </c>
      <c r="X78" s="246"/>
      <c r="Y78" s="128">
        <v>10.23</v>
      </c>
      <c r="Z78" s="159">
        <v>40</v>
      </c>
      <c r="AA78" s="159">
        <v>139.69999999999999</v>
      </c>
      <c r="AB78" s="174">
        <v>8</v>
      </c>
      <c r="AC78" s="174">
        <v>16</v>
      </c>
      <c r="AD78" s="57"/>
      <c r="AE78" s="57"/>
      <c r="AF78" s="57"/>
      <c r="AG78" s="57"/>
      <c r="AH78" s="57"/>
      <c r="AI78" s="175">
        <v>0.61</v>
      </c>
      <c r="AJ78" s="57"/>
      <c r="AK78" s="151">
        <v>2</v>
      </c>
      <c r="AL78" s="150">
        <v>14</v>
      </c>
      <c r="AM78" s="246"/>
      <c r="AN78" s="57"/>
      <c r="AO78" s="57"/>
      <c r="AP78" s="57"/>
      <c r="AQ78" s="57"/>
      <c r="AR78" s="57"/>
      <c r="AS78" s="246"/>
      <c r="AT78" s="67"/>
      <c r="AU78" s="15"/>
    </row>
    <row r="79" spans="1:47">
      <c r="A79" s="13"/>
      <c r="B79" s="73" t="s">
        <v>132</v>
      </c>
      <c r="C79" s="36" t="s">
        <v>1386</v>
      </c>
      <c r="D79" s="73" t="s">
        <v>133</v>
      </c>
      <c r="E79" s="61" t="s">
        <v>132</v>
      </c>
      <c r="F79" s="119">
        <v>45.826663099999998</v>
      </c>
      <c r="G79" s="119">
        <v>-64.241722100000004</v>
      </c>
      <c r="H79" s="36" t="s">
        <v>799</v>
      </c>
      <c r="I79" s="68" t="s">
        <v>1154</v>
      </c>
      <c r="J79" s="75" t="s">
        <v>468</v>
      </c>
      <c r="K79" s="68" t="s">
        <v>1185</v>
      </c>
      <c r="L79" s="98">
        <v>138</v>
      </c>
      <c r="M79" s="74">
        <v>2012</v>
      </c>
      <c r="N79" s="74">
        <f t="shared" ref="N79:N110" si="6">M79+20</f>
        <v>2032</v>
      </c>
      <c r="P79" s="74" t="s">
        <v>618</v>
      </c>
      <c r="Q79" s="68" t="s">
        <v>780</v>
      </c>
      <c r="R79" s="101">
        <v>30</v>
      </c>
      <c r="S79" s="223">
        <f>System!$C$12</f>
        <v>0.19</v>
      </c>
      <c r="T79" s="188">
        <f t="shared" si="4"/>
        <v>5.7</v>
      </c>
      <c r="U79" s="223">
        <f>System!$D$12</f>
        <v>0.35199999999999998</v>
      </c>
      <c r="V79" s="188">
        <f t="shared" si="5"/>
        <v>92.505599999999987</v>
      </c>
      <c r="W79" s="57"/>
      <c r="Y79" s="90"/>
      <c r="Z79" s="86"/>
      <c r="AA79" s="91"/>
      <c r="AB79" s="90"/>
      <c r="AC79" s="87"/>
      <c r="AD79" s="87"/>
      <c r="AE79" s="87"/>
      <c r="AF79" s="89"/>
      <c r="AG79" s="87"/>
      <c r="AH79" s="90"/>
      <c r="AI79" s="87"/>
      <c r="AJ79" s="87"/>
      <c r="AK79" s="106"/>
      <c r="AL79" s="57"/>
      <c r="AN79" s="87"/>
      <c r="AO79" s="87"/>
      <c r="AP79" s="87"/>
      <c r="AQ79" s="87"/>
      <c r="AR79" s="87"/>
      <c r="AT79" s="115"/>
      <c r="AU79" s="87"/>
    </row>
    <row r="80" spans="1:47">
      <c r="A80" s="13"/>
      <c r="B80" s="73" t="s">
        <v>611</v>
      </c>
      <c r="C80" s="36" t="s">
        <v>1387</v>
      </c>
      <c r="D80" s="73" t="s">
        <v>155</v>
      </c>
      <c r="E80" s="110" t="s">
        <v>132</v>
      </c>
      <c r="F80" s="119">
        <v>45.83</v>
      </c>
      <c r="G80" s="119">
        <v>-64.144000000000005</v>
      </c>
      <c r="H80" s="36" t="s">
        <v>799</v>
      </c>
      <c r="I80" s="68" t="s">
        <v>1154</v>
      </c>
      <c r="J80" s="75" t="s">
        <v>468</v>
      </c>
      <c r="K80" s="68" t="s">
        <v>1185</v>
      </c>
      <c r="L80" s="98">
        <v>138</v>
      </c>
      <c r="M80" s="74">
        <v>2017</v>
      </c>
      <c r="N80" s="74">
        <f t="shared" si="6"/>
        <v>2037</v>
      </c>
      <c r="O80" s="160"/>
      <c r="P80" s="74" t="s">
        <v>618</v>
      </c>
      <c r="Q80" s="68" t="s">
        <v>780</v>
      </c>
      <c r="R80" s="101">
        <v>6</v>
      </c>
      <c r="S80" s="223">
        <f>System!$C$12</f>
        <v>0.19</v>
      </c>
      <c r="T80" s="188">
        <f t="shared" si="4"/>
        <v>1.1400000000000001</v>
      </c>
      <c r="U80" s="223">
        <f>System!$D$12</f>
        <v>0.35199999999999998</v>
      </c>
      <c r="V80" s="188">
        <f t="shared" si="5"/>
        <v>18.50112</v>
      </c>
      <c r="W80" s="57"/>
      <c r="X80" s="160"/>
      <c r="Y80" s="90"/>
      <c r="Z80" s="86"/>
      <c r="AA80" s="91"/>
      <c r="AB80" s="90"/>
      <c r="AC80" s="87"/>
      <c r="AD80" s="87"/>
      <c r="AE80" s="87"/>
      <c r="AF80" s="89"/>
      <c r="AG80" s="87"/>
      <c r="AH80" s="90"/>
      <c r="AI80" s="87"/>
      <c r="AJ80" s="87"/>
      <c r="AK80" s="106"/>
      <c r="AL80" s="57"/>
      <c r="AN80" s="87"/>
      <c r="AO80" s="87"/>
      <c r="AP80" s="87"/>
      <c r="AQ80" s="87"/>
      <c r="AR80" s="87"/>
      <c r="AT80" s="115"/>
      <c r="AU80" s="87"/>
    </row>
    <row r="81" spans="1:47">
      <c r="A81" s="13"/>
      <c r="B81" s="73" t="s">
        <v>197</v>
      </c>
      <c r="C81" s="36" t="s">
        <v>1389</v>
      </c>
      <c r="D81" s="73" t="s">
        <v>154</v>
      </c>
      <c r="E81" s="61" t="s">
        <v>206</v>
      </c>
      <c r="F81" s="119">
        <v>45.594909800000003</v>
      </c>
      <c r="G81" s="119">
        <v>-62.374508900000002</v>
      </c>
      <c r="H81" s="36" t="s">
        <v>799</v>
      </c>
      <c r="I81" s="68" t="s">
        <v>1154</v>
      </c>
      <c r="J81" s="75" t="s">
        <v>878</v>
      </c>
      <c r="K81" s="68" t="s">
        <v>1212</v>
      </c>
      <c r="L81" s="98">
        <v>69</v>
      </c>
      <c r="M81" s="74">
        <v>2015</v>
      </c>
      <c r="N81" s="74">
        <f t="shared" si="6"/>
        <v>2035</v>
      </c>
      <c r="O81" s="225"/>
      <c r="P81" s="74" t="s">
        <v>618</v>
      </c>
      <c r="Q81" s="68" t="s">
        <v>780</v>
      </c>
      <c r="R81" s="101">
        <v>4.5999999999999996</v>
      </c>
      <c r="S81" s="223">
        <f>System!$C$12</f>
        <v>0.19</v>
      </c>
      <c r="T81" s="188">
        <f t="shared" si="4"/>
        <v>0.87399999999999989</v>
      </c>
      <c r="U81" s="223">
        <f>System!$D$12</f>
        <v>0.35199999999999998</v>
      </c>
      <c r="V81" s="188">
        <f t="shared" si="5"/>
        <v>14.184191999999999</v>
      </c>
      <c r="W81" s="57"/>
      <c r="X81" s="225"/>
      <c r="Y81" s="90"/>
      <c r="Z81" s="86"/>
      <c r="AA81" s="91"/>
      <c r="AB81" s="90"/>
      <c r="AC81" s="87"/>
      <c r="AD81" s="87"/>
      <c r="AE81" s="87"/>
      <c r="AF81" s="89"/>
      <c r="AG81" s="87"/>
      <c r="AH81" s="90"/>
      <c r="AI81" s="87"/>
      <c r="AJ81" s="87"/>
      <c r="AK81" s="106"/>
      <c r="AL81" s="57"/>
      <c r="AM81" s="225"/>
      <c r="AN81" s="87"/>
      <c r="AO81" s="87"/>
      <c r="AP81" s="87"/>
      <c r="AQ81" s="87"/>
      <c r="AR81" s="87"/>
      <c r="AS81" s="225"/>
      <c r="AT81" s="115"/>
      <c r="AU81" s="87"/>
    </row>
    <row r="82" spans="1:47">
      <c r="A82" s="13"/>
      <c r="B82" s="73" t="s">
        <v>173</v>
      </c>
      <c r="C82" s="36" t="s">
        <v>1390</v>
      </c>
      <c r="D82" s="73" t="s">
        <v>148</v>
      </c>
      <c r="E82" s="61" t="s">
        <v>214</v>
      </c>
      <c r="F82" s="119">
        <v>45.633000000000003</v>
      </c>
      <c r="G82" s="119">
        <v>-62.278352300000002</v>
      </c>
      <c r="H82" s="36" t="s">
        <v>799</v>
      </c>
      <c r="I82" s="68" t="s">
        <v>1154</v>
      </c>
      <c r="J82" s="75" t="s">
        <v>411</v>
      </c>
      <c r="K82" s="68" t="s">
        <v>1206</v>
      </c>
      <c r="L82" s="98">
        <v>69</v>
      </c>
      <c r="M82" s="74">
        <v>2015</v>
      </c>
      <c r="N82" s="74">
        <f t="shared" si="6"/>
        <v>2035</v>
      </c>
      <c r="O82" s="225"/>
      <c r="P82" s="74" t="s">
        <v>618</v>
      </c>
      <c r="Q82" s="68" t="s">
        <v>780</v>
      </c>
      <c r="R82" s="101">
        <v>1.6</v>
      </c>
      <c r="S82" s="223">
        <f>System!$C$12</f>
        <v>0.19</v>
      </c>
      <c r="T82" s="188">
        <f t="shared" si="4"/>
        <v>0.30400000000000005</v>
      </c>
      <c r="U82" s="223">
        <f>System!$D$12</f>
        <v>0.35199999999999998</v>
      </c>
      <c r="V82" s="188">
        <f t="shared" si="5"/>
        <v>4.9336320000000002</v>
      </c>
      <c r="W82" s="57"/>
      <c r="X82" s="225"/>
      <c r="Y82" s="90"/>
      <c r="Z82" s="86"/>
      <c r="AA82" s="91"/>
      <c r="AB82" s="90"/>
      <c r="AC82" s="87"/>
      <c r="AD82" s="87"/>
      <c r="AE82" s="87"/>
      <c r="AF82" s="89"/>
      <c r="AG82" s="87"/>
      <c r="AH82" s="90"/>
      <c r="AI82" s="87"/>
      <c r="AJ82" s="87"/>
      <c r="AK82" s="106"/>
      <c r="AL82" s="57"/>
      <c r="AM82" s="160"/>
      <c r="AN82" s="87"/>
      <c r="AO82" s="87"/>
      <c r="AP82" s="87"/>
      <c r="AQ82" s="87"/>
      <c r="AR82" s="87"/>
      <c r="AT82" s="115"/>
      <c r="AU82" s="87"/>
    </row>
    <row r="83" spans="1:47">
      <c r="A83" s="13"/>
      <c r="B83" s="73" t="s">
        <v>190</v>
      </c>
      <c r="C83" s="36" t="s">
        <v>1391</v>
      </c>
      <c r="D83" s="73" t="s">
        <v>169</v>
      </c>
      <c r="E83" s="61" t="s">
        <v>190</v>
      </c>
      <c r="F83" s="119">
        <v>46.146999999999998</v>
      </c>
      <c r="G83" s="119">
        <v>-60.6962087</v>
      </c>
      <c r="H83" s="36" t="s">
        <v>799</v>
      </c>
      <c r="I83" s="68" t="s">
        <v>1155</v>
      </c>
      <c r="J83" s="75" t="s">
        <v>532</v>
      </c>
      <c r="K83" s="68" t="s">
        <v>1341</v>
      </c>
      <c r="L83" s="98">
        <v>138</v>
      </c>
      <c r="M83" s="74">
        <v>2017</v>
      </c>
      <c r="N83" s="74">
        <f t="shared" si="6"/>
        <v>2037</v>
      </c>
      <c r="O83" s="225"/>
      <c r="P83" s="74" t="s">
        <v>618</v>
      </c>
      <c r="Q83" s="68" t="s">
        <v>780</v>
      </c>
      <c r="R83" s="101">
        <v>1.7</v>
      </c>
      <c r="S83" s="223">
        <f>System!$C$12</f>
        <v>0.19</v>
      </c>
      <c r="T83" s="188">
        <f t="shared" si="4"/>
        <v>0.32300000000000001</v>
      </c>
      <c r="U83" s="223">
        <f>System!$D$12</f>
        <v>0.35199999999999998</v>
      </c>
      <c r="V83" s="188">
        <f t="shared" si="5"/>
        <v>5.2419839999999995</v>
      </c>
      <c r="W83" s="57"/>
      <c r="X83" s="225"/>
      <c r="Y83" s="90"/>
      <c r="Z83" s="86"/>
      <c r="AA83" s="91"/>
      <c r="AB83" s="90"/>
      <c r="AC83" s="87"/>
      <c r="AD83" s="87"/>
      <c r="AE83" s="87"/>
      <c r="AF83" s="89"/>
      <c r="AG83" s="87"/>
      <c r="AH83" s="90"/>
      <c r="AI83" s="87"/>
      <c r="AJ83" s="87"/>
      <c r="AK83" s="106"/>
      <c r="AL83" s="57"/>
      <c r="AM83" s="225"/>
      <c r="AN83" s="87"/>
      <c r="AO83" s="87"/>
      <c r="AP83" s="87"/>
      <c r="AQ83" s="87"/>
      <c r="AR83" s="87"/>
      <c r="AS83" s="225"/>
      <c r="AT83" s="115"/>
      <c r="AU83" s="87"/>
    </row>
    <row r="84" spans="1:47">
      <c r="A84" s="13"/>
      <c r="B84" s="73" t="s">
        <v>203</v>
      </c>
      <c r="C84" s="36" t="s">
        <v>1392</v>
      </c>
      <c r="D84" s="73" t="s">
        <v>147</v>
      </c>
      <c r="E84" s="61" t="s">
        <v>209</v>
      </c>
      <c r="F84" s="119">
        <v>46.152863699999997</v>
      </c>
      <c r="G84" s="119">
        <v>-60.407057500000001</v>
      </c>
      <c r="H84" s="36" t="s">
        <v>799</v>
      </c>
      <c r="I84" s="68" t="s">
        <v>1155</v>
      </c>
      <c r="J84" s="75" t="s">
        <v>888</v>
      </c>
      <c r="K84" s="68" t="s">
        <v>1220</v>
      </c>
      <c r="L84" s="98">
        <v>69</v>
      </c>
      <c r="M84" s="74">
        <v>2015</v>
      </c>
      <c r="N84" s="74">
        <f t="shared" si="6"/>
        <v>2035</v>
      </c>
      <c r="O84" s="160"/>
      <c r="P84" s="74" t="s">
        <v>618</v>
      </c>
      <c r="Q84" s="68" t="s">
        <v>780</v>
      </c>
      <c r="R84" s="101">
        <v>4</v>
      </c>
      <c r="S84" s="223">
        <f>System!$C$12</f>
        <v>0.19</v>
      </c>
      <c r="T84" s="188">
        <f t="shared" si="4"/>
        <v>0.76</v>
      </c>
      <c r="U84" s="223">
        <f>System!$D$12</f>
        <v>0.35199999999999998</v>
      </c>
      <c r="V84" s="188">
        <f t="shared" si="5"/>
        <v>12.33408</v>
      </c>
      <c r="W84" s="57"/>
      <c r="X84" s="160"/>
      <c r="Y84" s="90"/>
      <c r="Z84" s="86"/>
      <c r="AA84" s="91"/>
      <c r="AB84" s="90"/>
      <c r="AC84" s="87"/>
      <c r="AD84" s="87"/>
      <c r="AE84" s="87"/>
      <c r="AF84" s="89"/>
      <c r="AG84" s="87"/>
      <c r="AH84" s="90"/>
      <c r="AI84" s="87"/>
      <c r="AJ84" s="87"/>
      <c r="AK84" s="106"/>
      <c r="AL84" s="57"/>
      <c r="AM84" s="225"/>
      <c r="AN84" s="87"/>
      <c r="AO84" s="87"/>
      <c r="AP84" s="87"/>
      <c r="AQ84" s="87"/>
      <c r="AR84" s="87"/>
      <c r="AS84" s="225"/>
      <c r="AT84" s="115"/>
      <c r="AU84" s="87"/>
    </row>
    <row r="85" spans="1:47">
      <c r="A85" s="13"/>
      <c r="B85" s="73" t="s">
        <v>180</v>
      </c>
      <c r="C85" s="36" t="s">
        <v>1393</v>
      </c>
      <c r="D85" s="73" t="s">
        <v>146</v>
      </c>
      <c r="E85" s="61" t="s">
        <v>209</v>
      </c>
      <c r="F85" s="119">
        <v>45.993000000000002</v>
      </c>
      <c r="G85" s="119">
        <v>-59.907743199999999</v>
      </c>
      <c r="H85" s="36" t="s">
        <v>799</v>
      </c>
      <c r="I85" s="68" t="s">
        <v>1155</v>
      </c>
      <c r="J85" s="75" t="s">
        <v>474</v>
      </c>
      <c r="K85" s="68" t="s">
        <v>1217</v>
      </c>
      <c r="L85" s="98">
        <v>69</v>
      </c>
      <c r="M85" s="74">
        <v>2015</v>
      </c>
      <c r="N85" s="74">
        <f t="shared" si="6"/>
        <v>2035</v>
      </c>
      <c r="P85" s="74" t="s">
        <v>618</v>
      </c>
      <c r="Q85" s="68" t="s">
        <v>780</v>
      </c>
      <c r="R85" s="101">
        <v>2.2999999999999998</v>
      </c>
      <c r="S85" s="223">
        <f>System!$C$12</f>
        <v>0.19</v>
      </c>
      <c r="T85" s="188">
        <f t="shared" si="4"/>
        <v>0.43699999999999994</v>
      </c>
      <c r="U85" s="223">
        <f>System!$D$12</f>
        <v>0.35199999999999998</v>
      </c>
      <c r="V85" s="188">
        <f t="shared" si="5"/>
        <v>7.0920959999999997</v>
      </c>
      <c r="W85" s="57"/>
      <c r="Y85" s="90"/>
      <c r="Z85" s="86"/>
      <c r="AA85" s="91"/>
      <c r="AB85" s="90"/>
      <c r="AC85" s="87"/>
      <c r="AD85" s="87"/>
      <c r="AE85" s="87"/>
      <c r="AF85" s="89"/>
      <c r="AG85" s="87"/>
      <c r="AH85" s="90"/>
      <c r="AI85" s="87"/>
      <c r="AJ85" s="87"/>
      <c r="AK85" s="106"/>
      <c r="AL85" s="57"/>
      <c r="AN85" s="87"/>
      <c r="AO85" s="87"/>
      <c r="AP85" s="87"/>
      <c r="AQ85" s="87"/>
      <c r="AR85" s="87"/>
      <c r="AT85" s="115"/>
      <c r="AU85" s="87"/>
    </row>
    <row r="86" spans="1:47">
      <c r="A86" s="13"/>
      <c r="B86" s="73" t="s">
        <v>200</v>
      </c>
      <c r="C86" s="36" t="s">
        <v>1394</v>
      </c>
      <c r="D86" s="73" t="s">
        <v>157</v>
      </c>
      <c r="E86" s="110" t="s">
        <v>204</v>
      </c>
      <c r="F86" s="119">
        <v>43.751631099999997</v>
      </c>
      <c r="G86" s="119">
        <v>-66.020353900000003</v>
      </c>
      <c r="H86" s="36" t="s">
        <v>799</v>
      </c>
      <c r="I86" s="68" t="s">
        <v>1154</v>
      </c>
      <c r="J86" s="75" t="s">
        <v>520</v>
      </c>
      <c r="K86" s="68" t="s">
        <v>1191</v>
      </c>
      <c r="L86" s="98">
        <v>69</v>
      </c>
      <c r="M86" s="74">
        <v>2015</v>
      </c>
      <c r="N86" s="74">
        <f t="shared" si="6"/>
        <v>2035</v>
      </c>
      <c r="P86" s="74" t="s">
        <v>618</v>
      </c>
      <c r="Q86" s="68" t="s">
        <v>780</v>
      </c>
      <c r="R86" s="101">
        <v>1.99</v>
      </c>
      <c r="S86" s="223">
        <f>System!$C$12</f>
        <v>0.19</v>
      </c>
      <c r="T86" s="188">
        <f t="shared" si="4"/>
        <v>0.37809999999999999</v>
      </c>
      <c r="U86" s="223">
        <f>System!$D$12</f>
        <v>0.35199999999999998</v>
      </c>
      <c r="V86" s="188">
        <f t="shared" si="5"/>
        <v>6.1362047999999989</v>
      </c>
      <c r="W86" s="57"/>
      <c r="Y86" s="90"/>
      <c r="Z86" s="86"/>
      <c r="AA86" s="91"/>
      <c r="AB86" s="90"/>
      <c r="AC86" s="87"/>
      <c r="AD86" s="87"/>
      <c r="AE86" s="87"/>
      <c r="AF86" s="89"/>
      <c r="AG86" s="87"/>
      <c r="AH86" s="90"/>
      <c r="AI86" s="87"/>
      <c r="AJ86" s="87"/>
      <c r="AK86" s="106"/>
      <c r="AL86" s="57"/>
      <c r="AN86" s="87"/>
      <c r="AO86" s="87"/>
      <c r="AP86" s="87"/>
      <c r="AQ86" s="87"/>
      <c r="AR86" s="87"/>
      <c r="AT86" s="115"/>
      <c r="AU86" s="87"/>
    </row>
    <row r="87" spans="1:47">
      <c r="A87" s="13"/>
      <c r="B87" s="73" t="s">
        <v>185</v>
      </c>
      <c r="C87" s="36" t="s">
        <v>1395</v>
      </c>
      <c r="D87" s="73" t="s">
        <v>169</v>
      </c>
      <c r="E87" s="110" t="s">
        <v>204</v>
      </c>
      <c r="F87" s="119">
        <v>43.973999999999997</v>
      </c>
      <c r="G87" s="119">
        <v>-66.082604700000005</v>
      </c>
      <c r="H87" s="36" t="s">
        <v>799</v>
      </c>
      <c r="I87" s="68" t="s">
        <v>1154</v>
      </c>
      <c r="J87" s="75" t="s">
        <v>461</v>
      </c>
      <c r="K87" s="68" t="s">
        <v>1194</v>
      </c>
      <c r="L87" s="98">
        <v>69</v>
      </c>
      <c r="M87" s="74">
        <v>2017</v>
      </c>
      <c r="N87" s="74">
        <f t="shared" si="6"/>
        <v>2037</v>
      </c>
      <c r="P87" s="74" t="s">
        <v>618</v>
      </c>
      <c r="Q87" s="68" t="s">
        <v>780</v>
      </c>
      <c r="R87" s="101">
        <v>1.99</v>
      </c>
      <c r="S87" s="223">
        <f>System!$C$12</f>
        <v>0.19</v>
      </c>
      <c r="T87" s="188">
        <f t="shared" si="4"/>
        <v>0.37809999999999999</v>
      </c>
      <c r="U87" s="223">
        <f>System!$D$12</f>
        <v>0.35199999999999998</v>
      </c>
      <c r="V87" s="188">
        <f t="shared" si="5"/>
        <v>6.1362047999999989</v>
      </c>
      <c r="W87" s="57"/>
      <c r="Y87" s="90"/>
      <c r="Z87" s="86"/>
      <c r="AA87" s="91"/>
      <c r="AB87" s="90"/>
      <c r="AC87" s="87"/>
      <c r="AD87" s="87"/>
      <c r="AE87" s="87"/>
      <c r="AF87" s="89"/>
      <c r="AG87" s="87"/>
      <c r="AH87" s="90"/>
      <c r="AI87" s="87"/>
      <c r="AJ87" s="87"/>
      <c r="AK87" s="106"/>
      <c r="AL87" s="57"/>
      <c r="AN87" s="87"/>
      <c r="AO87" s="87"/>
      <c r="AP87" s="87"/>
      <c r="AQ87" s="87"/>
      <c r="AR87" s="87"/>
      <c r="AT87" s="115"/>
      <c r="AU87" s="87"/>
    </row>
    <row r="88" spans="1:47">
      <c r="A88" s="13"/>
      <c r="B88" s="73" t="s">
        <v>170</v>
      </c>
      <c r="C88" s="36" t="s">
        <v>1397</v>
      </c>
      <c r="D88" s="73" t="s">
        <v>161</v>
      </c>
      <c r="E88" s="61" t="s">
        <v>210</v>
      </c>
      <c r="F88" s="119">
        <v>44.770708200000001</v>
      </c>
      <c r="G88" s="119">
        <v>-63.837890899999998</v>
      </c>
      <c r="H88" s="36" t="s">
        <v>799</v>
      </c>
      <c r="I88" s="68" t="s">
        <v>1154</v>
      </c>
      <c r="J88" s="75" t="s">
        <v>876</v>
      </c>
      <c r="K88" s="68" t="s">
        <v>1197</v>
      </c>
      <c r="L88" s="98">
        <v>138</v>
      </c>
      <c r="M88" s="74">
        <v>2015</v>
      </c>
      <c r="N88" s="74">
        <f t="shared" si="6"/>
        <v>2035</v>
      </c>
      <c r="O88" s="225"/>
      <c r="P88" s="74" t="s">
        <v>618</v>
      </c>
      <c r="Q88" s="68" t="s">
        <v>780</v>
      </c>
      <c r="R88" s="101">
        <v>10</v>
      </c>
      <c r="S88" s="223">
        <f>System!$C$12</f>
        <v>0.19</v>
      </c>
      <c r="T88" s="188">
        <f t="shared" si="4"/>
        <v>1.9</v>
      </c>
      <c r="U88" s="223">
        <f>System!$D$12</f>
        <v>0.35199999999999998</v>
      </c>
      <c r="V88" s="188">
        <f t="shared" si="5"/>
        <v>30.835199999999997</v>
      </c>
      <c r="W88" s="57"/>
      <c r="X88" s="225"/>
      <c r="Y88" s="90"/>
      <c r="Z88" s="86"/>
      <c r="AA88" s="91"/>
      <c r="AB88" s="90"/>
      <c r="AC88" s="87"/>
      <c r="AD88" s="87"/>
      <c r="AE88" s="87"/>
      <c r="AF88" s="89"/>
      <c r="AG88" s="87"/>
      <c r="AH88" s="90"/>
      <c r="AI88" s="87"/>
      <c r="AJ88" s="87"/>
      <c r="AK88" s="106"/>
      <c r="AL88" s="57"/>
      <c r="AM88" s="225"/>
      <c r="AN88" s="87"/>
      <c r="AO88" s="87"/>
      <c r="AP88" s="87"/>
      <c r="AQ88" s="87"/>
      <c r="AR88" s="87"/>
      <c r="AS88" s="225"/>
      <c r="AT88" s="115"/>
      <c r="AU88" s="87"/>
    </row>
    <row r="89" spans="1:47">
      <c r="A89" s="13"/>
      <c r="B89" s="73" t="s">
        <v>138</v>
      </c>
      <c r="C89" s="36" t="s">
        <v>1398</v>
      </c>
      <c r="D89" s="73" t="s">
        <v>159</v>
      </c>
      <c r="E89" s="110" t="s">
        <v>208</v>
      </c>
      <c r="F89" s="119">
        <v>45.726212400000001</v>
      </c>
      <c r="G89" s="119">
        <v>-61.416717800000001</v>
      </c>
      <c r="H89" s="36" t="s">
        <v>799</v>
      </c>
      <c r="I89" s="68" t="s">
        <v>1155</v>
      </c>
      <c r="J89" s="75" t="s">
        <v>883</v>
      </c>
      <c r="K89" s="68" t="s">
        <v>1216</v>
      </c>
      <c r="L89" s="98">
        <v>69</v>
      </c>
      <c r="M89" s="74">
        <v>2013</v>
      </c>
      <c r="N89" s="74">
        <f t="shared" si="6"/>
        <v>2033</v>
      </c>
      <c r="O89" s="225"/>
      <c r="P89" s="74" t="s">
        <v>618</v>
      </c>
      <c r="Q89" s="68" t="s">
        <v>780</v>
      </c>
      <c r="R89" s="101">
        <v>1.99</v>
      </c>
      <c r="S89" s="223">
        <f>System!$C$12</f>
        <v>0.19</v>
      </c>
      <c r="T89" s="188">
        <f t="shared" si="4"/>
        <v>0.37809999999999999</v>
      </c>
      <c r="U89" s="223">
        <f>System!$D$12</f>
        <v>0.35199999999999998</v>
      </c>
      <c r="V89" s="188">
        <f t="shared" si="5"/>
        <v>6.1362047999999989</v>
      </c>
      <c r="W89" s="57"/>
      <c r="X89" s="225"/>
      <c r="Y89" s="90"/>
      <c r="Z89" s="86"/>
      <c r="AA89" s="91"/>
      <c r="AB89" s="90"/>
      <c r="AC89" s="87"/>
      <c r="AD89" s="87"/>
      <c r="AE89" s="87"/>
      <c r="AF89" s="89"/>
      <c r="AG89" s="87"/>
      <c r="AH89" s="90"/>
      <c r="AI89" s="87"/>
      <c r="AJ89" s="87"/>
      <c r="AK89" s="106"/>
      <c r="AL89" s="57"/>
      <c r="AM89" s="225"/>
      <c r="AN89" s="87"/>
      <c r="AO89" s="87"/>
      <c r="AP89" s="87"/>
      <c r="AQ89" s="87"/>
      <c r="AR89" s="87"/>
      <c r="AS89" s="225"/>
      <c r="AT89" s="115"/>
      <c r="AU89" s="87"/>
    </row>
    <row r="90" spans="1:47">
      <c r="A90" s="13"/>
      <c r="B90" s="73" t="s">
        <v>121</v>
      </c>
      <c r="C90" s="36" t="s">
        <v>1399</v>
      </c>
      <c r="D90" s="73" t="s">
        <v>122</v>
      </c>
      <c r="E90" s="110" t="s">
        <v>205</v>
      </c>
      <c r="F90" s="119">
        <v>45.575716499999999</v>
      </c>
      <c r="G90" s="119">
        <v>-62.975521299999997</v>
      </c>
      <c r="H90" s="36" t="s">
        <v>799</v>
      </c>
      <c r="I90" s="68" t="s">
        <v>1154</v>
      </c>
      <c r="J90" s="75" t="s">
        <v>493</v>
      </c>
      <c r="K90" s="68" t="s">
        <v>1183</v>
      </c>
      <c r="L90" s="98">
        <v>230</v>
      </c>
      <c r="M90" s="74">
        <v>2010</v>
      </c>
      <c r="N90" s="74">
        <f t="shared" si="6"/>
        <v>2030</v>
      </c>
      <c r="P90" s="74" t="s">
        <v>618</v>
      </c>
      <c r="Q90" s="68" t="s">
        <v>780</v>
      </c>
      <c r="R90" s="101">
        <v>51</v>
      </c>
      <c r="S90" s="223">
        <f>System!$C$12</f>
        <v>0.19</v>
      </c>
      <c r="T90" s="188">
        <f t="shared" si="4"/>
        <v>9.69</v>
      </c>
      <c r="U90" s="223">
        <f>System!$D$12</f>
        <v>0.35199999999999998</v>
      </c>
      <c r="V90" s="188">
        <f t="shared" si="5"/>
        <v>157.25951999999998</v>
      </c>
      <c r="W90" s="57"/>
      <c r="Y90" s="90"/>
      <c r="Z90" s="86"/>
      <c r="AA90" s="91"/>
      <c r="AB90" s="90"/>
      <c r="AC90" s="87"/>
      <c r="AD90" s="87"/>
      <c r="AE90" s="87"/>
      <c r="AF90" s="89"/>
      <c r="AG90" s="87"/>
      <c r="AH90" s="90"/>
      <c r="AI90" s="87"/>
      <c r="AJ90" s="87"/>
      <c r="AK90" s="106"/>
      <c r="AL90" s="57"/>
      <c r="AN90" s="87"/>
      <c r="AO90" s="87"/>
      <c r="AP90" s="87"/>
      <c r="AQ90" s="87"/>
      <c r="AR90" s="87"/>
      <c r="AT90" s="115"/>
      <c r="AU90" s="87"/>
    </row>
    <row r="91" spans="1:47">
      <c r="A91" s="13"/>
      <c r="B91" s="73" t="s">
        <v>125</v>
      </c>
      <c r="C91" s="36" t="s">
        <v>1401</v>
      </c>
      <c r="D91" s="73" t="s">
        <v>126</v>
      </c>
      <c r="E91" s="61" t="s">
        <v>115</v>
      </c>
      <c r="F91" s="119">
        <v>44.5913933</v>
      </c>
      <c r="G91" s="119">
        <v>-65.9444467</v>
      </c>
      <c r="H91" s="36" t="s">
        <v>799</v>
      </c>
      <c r="I91" s="68" t="s">
        <v>1154</v>
      </c>
      <c r="J91" s="75" t="s">
        <v>527</v>
      </c>
      <c r="K91" s="68" t="s">
        <v>1193</v>
      </c>
      <c r="L91" s="98">
        <v>69</v>
      </c>
      <c r="M91" s="74">
        <v>2011</v>
      </c>
      <c r="N91" s="74">
        <f t="shared" si="6"/>
        <v>2031</v>
      </c>
      <c r="P91" s="74" t="s">
        <v>618</v>
      </c>
      <c r="Q91" s="68" t="s">
        <v>780</v>
      </c>
      <c r="R91" s="101">
        <v>30</v>
      </c>
      <c r="S91" s="223">
        <f>System!$C$12</f>
        <v>0.19</v>
      </c>
      <c r="T91" s="188">
        <f t="shared" si="4"/>
        <v>5.7</v>
      </c>
      <c r="U91" s="223">
        <f>System!$D$12</f>
        <v>0.35199999999999998</v>
      </c>
      <c r="V91" s="188">
        <f t="shared" si="5"/>
        <v>92.505599999999987</v>
      </c>
      <c r="W91" s="57"/>
      <c r="Y91" s="90"/>
      <c r="Z91" s="86"/>
      <c r="AA91" s="91"/>
      <c r="AB91" s="90"/>
      <c r="AC91" s="87"/>
      <c r="AD91" s="87"/>
      <c r="AE91" s="87"/>
      <c r="AF91" s="89"/>
      <c r="AG91" s="87"/>
      <c r="AH91" s="90"/>
      <c r="AI91" s="87"/>
      <c r="AJ91" s="87"/>
      <c r="AK91" s="106"/>
      <c r="AL91" s="57"/>
      <c r="AN91" s="87"/>
      <c r="AO91" s="87"/>
      <c r="AP91" s="87"/>
      <c r="AQ91" s="87"/>
      <c r="AR91" s="87"/>
      <c r="AT91" s="115"/>
      <c r="AU91" s="87"/>
    </row>
    <row r="92" spans="1:47">
      <c r="A92" s="13"/>
      <c r="B92" s="93" t="s">
        <v>529</v>
      </c>
      <c r="C92" s="36" t="s">
        <v>1402</v>
      </c>
      <c r="D92" s="93" t="s">
        <v>530</v>
      </c>
      <c r="E92" s="260" t="s">
        <v>529</v>
      </c>
      <c r="F92" s="119">
        <v>44.931590800000002</v>
      </c>
      <c r="G92" s="119">
        <v>-64.027595899999994</v>
      </c>
      <c r="H92" s="36" t="s">
        <v>799</v>
      </c>
      <c r="I92" s="68" t="s">
        <v>1154</v>
      </c>
      <c r="J92" s="75" t="s">
        <v>526</v>
      </c>
      <c r="K92" s="68" t="s">
        <v>1175</v>
      </c>
      <c r="L92" s="98">
        <v>69</v>
      </c>
      <c r="M92" s="94">
        <v>2016</v>
      </c>
      <c r="N92" s="94">
        <f t="shared" si="6"/>
        <v>2036</v>
      </c>
      <c r="O92" s="225"/>
      <c r="P92" s="94" t="s">
        <v>618</v>
      </c>
      <c r="Q92" s="68" t="s">
        <v>780</v>
      </c>
      <c r="R92" s="121">
        <v>24</v>
      </c>
      <c r="S92" s="223">
        <f>System!$C$12</f>
        <v>0.19</v>
      </c>
      <c r="T92" s="188">
        <f t="shared" si="4"/>
        <v>4.5600000000000005</v>
      </c>
      <c r="U92" s="223">
        <f>System!$D$12</f>
        <v>0.35199999999999998</v>
      </c>
      <c r="V92" s="188">
        <f t="shared" si="5"/>
        <v>74.004480000000001</v>
      </c>
      <c r="W92" s="57"/>
      <c r="X92" s="225"/>
      <c r="Y92" s="90"/>
      <c r="Z92" s="86"/>
      <c r="AA92" s="91"/>
      <c r="AB92" s="90"/>
      <c r="AC92" s="87"/>
      <c r="AD92" s="87"/>
      <c r="AE92" s="87"/>
      <c r="AF92" s="89"/>
      <c r="AG92" s="87"/>
      <c r="AH92" s="90"/>
      <c r="AI92" s="87"/>
      <c r="AJ92" s="87"/>
      <c r="AK92" s="106"/>
      <c r="AL92" s="57"/>
      <c r="AM92" s="225"/>
      <c r="AN92" s="87"/>
      <c r="AO92" s="87"/>
      <c r="AP92" s="87"/>
      <c r="AQ92" s="87"/>
      <c r="AR92" s="87"/>
      <c r="AS92" s="225"/>
      <c r="AT92" s="115"/>
      <c r="AU92" s="87"/>
    </row>
    <row r="93" spans="1:47">
      <c r="A93" s="13"/>
      <c r="B93" s="73" t="s">
        <v>134</v>
      </c>
      <c r="C93" s="36" t="s">
        <v>1403</v>
      </c>
      <c r="D93" s="73" t="s">
        <v>135</v>
      </c>
      <c r="E93" s="110" t="s">
        <v>206</v>
      </c>
      <c r="F93" s="119">
        <v>45.682430600000004</v>
      </c>
      <c r="G93" s="119">
        <v>-61.991284399999998</v>
      </c>
      <c r="H93" s="36" t="s">
        <v>799</v>
      </c>
      <c r="I93" s="68" t="s">
        <v>1154</v>
      </c>
      <c r="J93" s="75" t="s">
        <v>878</v>
      </c>
      <c r="K93" s="68" t="s">
        <v>1212</v>
      </c>
      <c r="L93" s="98">
        <v>69</v>
      </c>
      <c r="M93" s="74">
        <v>2012</v>
      </c>
      <c r="N93" s="74">
        <f t="shared" si="6"/>
        <v>2032</v>
      </c>
      <c r="O93" s="225"/>
      <c r="P93" s="74" t="s">
        <v>618</v>
      </c>
      <c r="Q93" s="68" t="s">
        <v>780</v>
      </c>
      <c r="R93" s="101">
        <v>4.5999999999999996</v>
      </c>
      <c r="S93" s="223">
        <f>System!$C$12</f>
        <v>0.19</v>
      </c>
      <c r="T93" s="188">
        <f t="shared" si="4"/>
        <v>0.87399999999999989</v>
      </c>
      <c r="U93" s="223">
        <f>System!$D$12</f>
        <v>0.35199999999999998</v>
      </c>
      <c r="V93" s="188">
        <f t="shared" si="5"/>
        <v>14.184191999999999</v>
      </c>
      <c r="W93" s="57"/>
      <c r="X93" s="225"/>
      <c r="Y93" s="90"/>
      <c r="Z93" s="86"/>
      <c r="AA93" s="91"/>
      <c r="AB93" s="90"/>
      <c r="AC93" s="87"/>
      <c r="AD93" s="87"/>
      <c r="AE93" s="87"/>
      <c r="AF93" s="89"/>
      <c r="AG93" s="87"/>
      <c r="AH93" s="90"/>
      <c r="AI93" s="87"/>
      <c r="AJ93" s="87"/>
      <c r="AK93" s="106"/>
      <c r="AL93" s="57"/>
      <c r="AM93" s="225"/>
      <c r="AN93" s="87"/>
      <c r="AO93" s="87"/>
      <c r="AP93" s="87"/>
      <c r="AQ93" s="87"/>
      <c r="AR93" s="87"/>
      <c r="AS93" s="225"/>
      <c r="AT93" s="115"/>
      <c r="AU93" s="87"/>
    </row>
    <row r="94" spans="1:47">
      <c r="A94" s="13"/>
      <c r="B94" s="73" t="s">
        <v>116</v>
      </c>
      <c r="C94" s="36" t="s">
        <v>1404</v>
      </c>
      <c r="D94" s="73" t="s">
        <v>166</v>
      </c>
      <c r="E94" s="110" t="s">
        <v>216</v>
      </c>
      <c r="F94" s="119">
        <v>45.626445799999999</v>
      </c>
      <c r="G94" s="119">
        <v>-62.901342</v>
      </c>
      <c r="H94" s="36" t="s">
        <v>799</v>
      </c>
      <c r="I94" s="68" t="s">
        <v>1154</v>
      </c>
      <c r="J94" s="75" t="s">
        <v>495</v>
      </c>
      <c r="K94" s="68" t="s">
        <v>1214</v>
      </c>
      <c r="L94" s="98">
        <v>69</v>
      </c>
      <c r="M94" s="74">
        <v>2007</v>
      </c>
      <c r="N94" s="74">
        <f t="shared" si="6"/>
        <v>2027</v>
      </c>
      <c r="P94" s="74" t="s">
        <v>618</v>
      </c>
      <c r="Q94" s="68" t="s">
        <v>780</v>
      </c>
      <c r="R94" s="101">
        <v>1.4</v>
      </c>
      <c r="S94" s="223">
        <f>System!$C$12</f>
        <v>0.19</v>
      </c>
      <c r="T94" s="188">
        <f t="shared" si="4"/>
        <v>0.26599999999999996</v>
      </c>
      <c r="U94" s="223">
        <f>System!$D$12</f>
        <v>0.35199999999999998</v>
      </c>
      <c r="V94" s="188">
        <f t="shared" si="5"/>
        <v>4.316927999999999</v>
      </c>
      <c r="W94" s="57"/>
      <c r="Y94" s="90"/>
      <c r="Z94" s="86"/>
      <c r="AA94" s="91"/>
      <c r="AB94" s="90"/>
      <c r="AC94" s="87"/>
      <c r="AD94" s="87"/>
      <c r="AE94" s="87"/>
      <c r="AF94" s="89"/>
      <c r="AG94" s="87"/>
      <c r="AH94" s="90"/>
      <c r="AI94" s="87"/>
      <c r="AJ94" s="87"/>
      <c r="AK94" s="106"/>
      <c r="AL94" s="57"/>
      <c r="AM94" s="225"/>
      <c r="AN94" s="87"/>
      <c r="AO94" s="87"/>
      <c r="AP94" s="87"/>
      <c r="AQ94" s="87"/>
      <c r="AR94" s="87"/>
      <c r="AT94" s="115"/>
      <c r="AU94" s="87"/>
    </row>
    <row r="95" spans="1:47">
      <c r="A95" s="13"/>
      <c r="B95" s="73" t="s">
        <v>174</v>
      </c>
      <c r="C95" s="36" t="s">
        <v>1405</v>
      </c>
      <c r="D95" s="73" t="s">
        <v>163</v>
      </c>
      <c r="E95" s="61" t="s">
        <v>215</v>
      </c>
      <c r="F95" s="119">
        <v>44.758806700000001</v>
      </c>
      <c r="G95" s="119">
        <v>-63.204289799999998</v>
      </c>
      <c r="H95" s="36" t="s">
        <v>799</v>
      </c>
      <c r="I95" s="68" t="s">
        <v>1154</v>
      </c>
      <c r="J95" s="75" t="s">
        <v>453</v>
      </c>
      <c r="K95" s="68" t="s">
        <v>1198</v>
      </c>
      <c r="L95" s="98">
        <v>69</v>
      </c>
      <c r="M95" s="74">
        <v>2014</v>
      </c>
      <c r="N95" s="74">
        <f t="shared" si="6"/>
        <v>2034</v>
      </c>
      <c r="O95" s="225"/>
      <c r="P95" s="74" t="s">
        <v>618</v>
      </c>
      <c r="Q95" s="68" t="s">
        <v>780</v>
      </c>
      <c r="R95" s="101">
        <v>2.2999999999999998</v>
      </c>
      <c r="S95" s="223">
        <f>System!$C$12</f>
        <v>0.19</v>
      </c>
      <c r="T95" s="188">
        <f t="shared" si="4"/>
        <v>0.43699999999999994</v>
      </c>
      <c r="U95" s="223">
        <f>System!$D$12</f>
        <v>0.35199999999999998</v>
      </c>
      <c r="V95" s="188">
        <f t="shared" si="5"/>
        <v>7.0920959999999997</v>
      </c>
      <c r="W95" s="57"/>
      <c r="X95" s="225"/>
      <c r="Y95" s="90"/>
      <c r="Z95" s="86"/>
      <c r="AA95" s="91"/>
      <c r="AB95" s="90"/>
      <c r="AC95" s="87"/>
      <c r="AD95" s="87"/>
      <c r="AE95" s="87"/>
      <c r="AF95" s="89"/>
      <c r="AG95" s="87"/>
      <c r="AH95" s="90"/>
      <c r="AI95" s="87"/>
      <c r="AJ95" s="87"/>
      <c r="AK95" s="106"/>
      <c r="AL95" s="57"/>
      <c r="AM95" s="225"/>
      <c r="AN95" s="87"/>
      <c r="AO95" s="87"/>
      <c r="AP95" s="87"/>
      <c r="AQ95" s="87"/>
      <c r="AR95" s="87"/>
      <c r="AS95" s="225"/>
      <c r="AT95" s="115"/>
      <c r="AU95" s="87"/>
    </row>
    <row r="96" spans="1:47">
      <c r="A96" s="13"/>
      <c r="B96" s="73" t="s">
        <v>182</v>
      </c>
      <c r="C96" s="36" t="s">
        <v>1406</v>
      </c>
      <c r="D96" s="73" t="s">
        <v>168</v>
      </c>
      <c r="E96" s="110" t="s">
        <v>209</v>
      </c>
      <c r="F96" s="119">
        <v>46.195</v>
      </c>
      <c r="G96" s="119">
        <v>-60.083892200000001</v>
      </c>
      <c r="H96" s="36" t="s">
        <v>799</v>
      </c>
      <c r="I96" s="68" t="s">
        <v>1155</v>
      </c>
      <c r="J96" s="75" t="s">
        <v>888</v>
      </c>
      <c r="K96" s="68" t="s">
        <v>1220</v>
      </c>
      <c r="L96" s="98">
        <v>69</v>
      </c>
      <c r="M96" s="74">
        <v>2016</v>
      </c>
      <c r="N96" s="74">
        <f t="shared" si="6"/>
        <v>2036</v>
      </c>
      <c r="P96" s="74" t="s">
        <v>618</v>
      </c>
      <c r="Q96" s="68" t="s">
        <v>780</v>
      </c>
      <c r="R96" s="101">
        <v>5.4</v>
      </c>
      <c r="S96" s="223">
        <f>System!$C$12</f>
        <v>0.19</v>
      </c>
      <c r="T96" s="188">
        <f t="shared" si="4"/>
        <v>1.026</v>
      </c>
      <c r="U96" s="223">
        <f>System!$D$12</f>
        <v>0.35199999999999998</v>
      </c>
      <c r="V96" s="188">
        <f t="shared" si="5"/>
        <v>16.651008000000001</v>
      </c>
      <c r="W96" s="57"/>
      <c r="Y96" s="90"/>
      <c r="Z96" s="86"/>
      <c r="AA96" s="91"/>
      <c r="AB96" s="90"/>
      <c r="AC96" s="87"/>
      <c r="AD96" s="87"/>
      <c r="AE96" s="87"/>
      <c r="AF96" s="89"/>
      <c r="AG96" s="87"/>
      <c r="AH96" s="90"/>
      <c r="AI96" s="87"/>
      <c r="AJ96" s="87"/>
      <c r="AK96" s="106"/>
      <c r="AL96" s="57"/>
      <c r="AN96" s="87"/>
      <c r="AO96" s="87"/>
      <c r="AP96" s="87"/>
      <c r="AQ96" s="87"/>
      <c r="AR96" s="87"/>
      <c r="AT96" s="115"/>
      <c r="AU96" s="87"/>
    </row>
    <row r="97" spans="1:47" s="80" customFormat="1">
      <c r="A97" s="112"/>
      <c r="B97" s="73" t="s">
        <v>128</v>
      </c>
      <c r="C97" s="36" t="s">
        <v>1407</v>
      </c>
      <c r="D97" s="73" t="s">
        <v>129</v>
      </c>
      <c r="E97" s="61" t="s">
        <v>206</v>
      </c>
      <c r="F97" s="119">
        <v>45.646659999999997</v>
      </c>
      <c r="G97" s="119">
        <v>-62.221618700000001</v>
      </c>
      <c r="H97" s="36" t="s">
        <v>799</v>
      </c>
      <c r="I97" s="68" t="s">
        <v>1154</v>
      </c>
      <c r="J97" s="75" t="s">
        <v>492</v>
      </c>
      <c r="K97" s="68" t="s">
        <v>1184</v>
      </c>
      <c r="L97" s="98">
        <v>138</v>
      </c>
      <c r="M97" s="74">
        <v>2011</v>
      </c>
      <c r="N97" s="74">
        <f t="shared" si="6"/>
        <v>2031</v>
      </c>
      <c r="O97" s="41"/>
      <c r="P97" s="74" t="s">
        <v>618</v>
      </c>
      <c r="Q97" s="68" t="s">
        <v>780</v>
      </c>
      <c r="R97" s="101">
        <v>62.1</v>
      </c>
      <c r="S97" s="223">
        <f>System!$C$12</f>
        <v>0.19</v>
      </c>
      <c r="T97" s="188">
        <f t="shared" si="4"/>
        <v>11.799000000000001</v>
      </c>
      <c r="U97" s="223">
        <f>System!$D$12</f>
        <v>0.35199999999999998</v>
      </c>
      <c r="V97" s="188">
        <f t="shared" si="5"/>
        <v>191.48659199999997</v>
      </c>
      <c r="W97" s="57"/>
      <c r="X97" s="41"/>
      <c r="Y97" s="90"/>
      <c r="Z97" s="86"/>
      <c r="AA97" s="91"/>
      <c r="AB97" s="90"/>
      <c r="AC97" s="87"/>
      <c r="AD97" s="87"/>
      <c r="AE97" s="87"/>
      <c r="AF97" s="89"/>
      <c r="AG97" s="87"/>
      <c r="AH97" s="90"/>
      <c r="AI97" s="87"/>
      <c r="AJ97" s="87"/>
      <c r="AK97" s="106"/>
      <c r="AL97" s="57"/>
      <c r="AM97" s="41"/>
      <c r="AN97" s="87"/>
      <c r="AO97" s="87"/>
      <c r="AP97" s="87"/>
      <c r="AQ97" s="87"/>
      <c r="AR97" s="87"/>
      <c r="AS97" s="160"/>
      <c r="AT97" s="115"/>
      <c r="AU97" s="87"/>
    </row>
    <row r="98" spans="1:47">
      <c r="A98" s="13"/>
      <c r="B98" s="73" t="s">
        <v>139</v>
      </c>
      <c r="C98" s="36" t="s">
        <v>1408</v>
      </c>
      <c r="D98" s="73" t="s">
        <v>160</v>
      </c>
      <c r="E98" s="61" t="s">
        <v>115</v>
      </c>
      <c r="F98" s="118">
        <v>44.765327999999997</v>
      </c>
      <c r="G98" s="118">
        <v>-65.511803</v>
      </c>
      <c r="H98" s="36" t="s">
        <v>799</v>
      </c>
      <c r="I98" s="68" t="s">
        <v>1154</v>
      </c>
      <c r="J98" s="16" t="s">
        <v>442</v>
      </c>
      <c r="K98" s="68" t="s">
        <v>1171</v>
      </c>
      <c r="L98" s="98">
        <v>69</v>
      </c>
      <c r="M98" s="74">
        <v>2014</v>
      </c>
      <c r="N98" s="74">
        <f t="shared" si="6"/>
        <v>2034</v>
      </c>
      <c r="P98" s="74" t="s">
        <v>618</v>
      </c>
      <c r="Q98" s="68" t="s">
        <v>780</v>
      </c>
      <c r="R98" s="101">
        <v>2</v>
      </c>
      <c r="S98" s="223">
        <f>System!$C$12</f>
        <v>0.19</v>
      </c>
      <c r="T98" s="188">
        <f t="shared" si="4"/>
        <v>0.38</v>
      </c>
      <c r="U98" s="223">
        <f>System!$D$12</f>
        <v>0.35199999999999998</v>
      </c>
      <c r="V98" s="188">
        <f t="shared" si="5"/>
        <v>6.1670400000000001</v>
      </c>
      <c r="W98" s="57"/>
      <c r="Y98" s="90"/>
      <c r="Z98" s="86"/>
      <c r="AA98" s="91"/>
      <c r="AB98" s="90"/>
      <c r="AC98" s="87"/>
      <c r="AD98" s="87"/>
      <c r="AE98" s="87"/>
      <c r="AF98" s="89"/>
      <c r="AG98" s="87"/>
      <c r="AH98" s="90"/>
      <c r="AI98" s="87"/>
      <c r="AJ98" s="87"/>
      <c r="AK98" s="106"/>
      <c r="AL98" s="57"/>
      <c r="AN98" s="87"/>
      <c r="AO98" s="87"/>
      <c r="AP98" s="87"/>
      <c r="AQ98" s="87"/>
      <c r="AR98" s="87"/>
      <c r="AT98" s="115"/>
      <c r="AU98" s="87"/>
    </row>
    <row r="99" spans="1:47">
      <c r="A99" s="13"/>
      <c r="B99" s="73" t="s">
        <v>178</v>
      </c>
      <c r="C99" s="36" t="s">
        <v>1409</v>
      </c>
      <c r="D99" s="73" t="s">
        <v>167</v>
      </c>
      <c r="E99" s="61" t="s">
        <v>205</v>
      </c>
      <c r="F99" s="119">
        <v>45.346701199999998</v>
      </c>
      <c r="G99" s="119">
        <v>-63.139021999999997</v>
      </c>
      <c r="H99" s="36" t="s">
        <v>799</v>
      </c>
      <c r="I99" s="68" t="s">
        <v>1154</v>
      </c>
      <c r="J99" s="75" t="s">
        <v>882</v>
      </c>
      <c r="K99" s="68" t="s">
        <v>1204</v>
      </c>
      <c r="L99" s="98">
        <v>69</v>
      </c>
      <c r="M99" s="74">
        <v>2015</v>
      </c>
      <c r="N99" s="74">
        <f t="shared" si="6"/>
        <v>2035</v>
      </c>
      <c r="O99" s="225"/>
      <c r="P99" s="74" t="s">
        <v>618</v>
      </c>
      <c r="Q99" s="68" t="s">
        <v>780</v>
      </c>
      <c r="R99" s="101">
        <v>3.2</v>
      </c>
      <c r="S99" s="223">
        <f>System!$C$12</f>
        <v>0.19</v>
      </c>
      <c r="T99" s="188">
        <f t="shared" si="4"/>
        <v>0.6080000000000001</v>
      </c>
      <c r="U99" s="223">
        <f>System!$D$12</f>
        <v>0.35199999999999998</v>
      </c>
      <c r="V99" s="188">
        <f t="shared" si="5"/>
        <v>9.8672640000000005</v>
      </c>
      <c r="W99" s="57"/>
      <c r="X99" s="225"/>
      <c r="Y99" s="90"/>
      <c r="Z99" s="86"/>
      <c r="AA99" s="91"/>
      <c r="AB99" s="90"/>
      <c r="AC99" s="87"/>
      <c r="AD99" s="87"/>
      <c r="AE99" s="87"/>
      <c r="AF99" s="89"/>
      <c r="AG99" s="87"/>
      <c r="AH99" s="90"/>
      <c r="AI99" s="87"/>
      <c r="AJ99" s="87"/>
      <c r="AK99" s="106"/>
      <c r="AL99" s="57"/>
      <c r="AN99" s="87"/>
      <c r="AO99" s="87"/>
      <c r="AP99" s="87"/>
      <c r="AQ99" s="87"/>
      <c r="AR99" s="87"/>
      <c r="AT99" s="115"/>
      <c r="AU99" s="87"/>
    </row>
    <row r="100" spans="1:47" s="80" customFormat="1">
      <c r="A100" s="112"/>
      <c r="B100" s="73" t="s">
        <v>188</v>
      </c>
      <c r="C100" s="36" t="s">
        <v>1410</v>
      </c>
      <c r="D100" s="73" t="s">
        <v>169</v>
      </c>
      <c r="E100" s="61" t="s">
        <v>213</v>
      </c>
      <c r="F100" s="119">
        <v>45.089186900000001</v>
      </c>
      <c r="G100" s="119">
        <v>-63.517758100000002</v>
      </c>
      <c r="H100" s="36" t="s">
        <v>799</v>
      </c>
      <c r="I100" s="68" t="s">
        <v>1154</v>
      </c>
      <c r="J100" s="75" t="s">
        <v>538</v>
      </c>
      <c r="K100" s="68" t="s">
        <v>1207</v>
      </c>
      <c r="L100" s="98">
        <v>69</v>
      </c>
      <c r="M100" s="74">
        <v>2017</v>
      </c>
      <c r="N100" s="74">
        <f t="shared" si="6"/>
        <v>2037</v>
      </c>
      <c r="O100" s="41"/>
      <c r="P100" s="74" t="s">
        <v>618</v>
      </c>
      <c r="Q100" s="68" t="s">
        <v>780</v>
      </c>
      <c r="R100" s="101">
        <v>6</v>
      </c>
      <c r="S100" s="223">
        <f>System!$C$12</f>
        <v>0.19</v>
      </c>
      <c r="T100" s="188">
        <f t="shared" ref="T100:T131" si="7">R100*S100</f>
        <v>1.1400000000000001</v>
      </c>
      <c r="U100" s="223">
        <f>System!$D$12</f>
        <v>0.35199999999999998</v>
      </c>
      <c r="V100" s="188">
        <f t="shared" ref="V100:V131" si="8">R100*24*365*U100/1000</f>
        <v>18.50112</v>
      </c>
      <c r="W100" s="57"/>
      <c r="X100" s="41"/>
      <c r="Y100" s="90"/>
      <c r="Z100" s="86"/>
      <c r="AA100" s="91"/>
      <c r="AB100" s="90"/>
      <c r="AC100" s="87"/>
      <c r="AD100" s="87"/>
      <c r="AE100" s="87"/>
      <c r="AF100" s="89"/>
      <c r="AG100" s="87"/>
      <c r="AH100" s="90"/>
      <c r="AI100" s="87"/>
      <c r="AJ100" s="87"/>
      <c r="AK100" s="106"/>
      <c r="AL100" s="57"/>
      <c r="AM100" s="41"/>
      <c r="AN100" s="87"/>
      <c r="AO100" s="87"/>
      <c r="AP100" s="87"/>
      <c r="AQ100" s="87"/>
      <c r="AR100" s="87"/>
      <c r="AS100" s="160"/>
      <c r="AT100" s="115"/>
      <c r="AU100" s="87"/>
    </row>
    <row r="101" spans="1:47">
      <c r="A101" s="13"/>
      <c r="B101" s="73" t="s">
        <v>119</v>
      </c>
      <c r="C101" s="36" t="s">
        <v>1411</v>
      </c>
      <c r="D101" s="73" t="s">
        <v>120</v>
      </c>
      <c r="E101" s="110" t="s">
        <v>113</v>
      </c>
      <c r="F101" s="119">
        <v>45.589154899999997</v>
      </c>
      <c r="G101" s="119">
        <v>-63.614013499999999</v>
      </c>
      <c r="H101" s="36" t="s">
        <v>799</v>
      </c>
      <c r="I101" s="68" t="s">
        <v>1154</v>
      </c>
      <c r="J101" s="75" t="s">
        <v>885</v>
      </c>
      <c r="K101" s="68" t="s">
        <v>1345</v>
      </c>
      <c r="L101" s="98">
        <v>69</v>
      </c>
      <c r="M101" s="74">
        <v>2007</v>
      </c>
      <c r="N101" s="74">
        <f t="shared" si="6"/>
        <v>2027</v>
      </c>
      <c r="O101" s="160"/>
      <c r="P101" s="74" t="s">
        <v>618</v>
      </c>
      <c r="Q101" s="68" t="s">
        <v>780</v>
      </c>
      <c r="R101" s="101">
        <v>3.6</v>
      </c>
      <c r="S101" s="223">
        <f>System!$C$12</f>
        <v>0.19</v>
      </c>
      <c r="T101" s="188">
        <f t="shared" si="7"/>
        <v>0.68400000000000005</v>
      </c>
      <c r="U101" s="223">
        <f>System!$D$12</f>
        <v>0.35199999999999998</v>
      </c>
      <c r="V101" s="188">
        <f t="shared" si="8"/>
        <v>11.100672000000001</v>
      </c>
      <c r="W101" s="57"/>
      <c r="X101" s="160"/>
      <c r="Y101" s="90"/>
      <c r="Z101" s="86"/>
      <c r="AA101" s="91"/>
      <c r="AB101" s="90"/>
      <c r="AC101" s="87"/>
      <c r="AD101" s="87"/>
      <c r="AE101" s="87"/>
      <c r="AF101" s="89"/>
      <c r="AG101" s="87"/>
      <c r="AH101" s="90"/>
      <c r="AI101" s="87"/>
      <c r="AJ101" s="87"/>
      <c r="AK101" s="106"/>
      <c r="AL101" s="57"/>
      <c r="AN101" s="87"/>
      <c r="AO101" s="87"/>
      <c r="AP101" s="87"/>
      <c r="AQ101" s="87"/>
      <c r="AR101" s="87"/>
      <c r="AT101" s="115"/>
      <c r="AU101" s="87"/>
    </row>
    <row r="102" spans="1:47">
      <c r="A102" s="13"/>
      <c r="B102" s="73" t="s">
        <v>199</v>
      </c>
      <c r="C102" s="36" t="s">
        <v>1413</v>
      </c>
      <c r="D102" s="73" t="s">
        <v>156</v>
      </c>
      <c r="E102" s="61" t="s">
        <v>209</v>
      </c>
      <c r="F102" s="119">
        <v>46.244821600000002</v>
      </c>
      <c r="G102" s="119">
        <v>-60.348755400000002</v>
      </c>
      <c r="H102" s="36" t="s">
        <v>799</v>
      </c>
      <c r="I102" s="68" t="s">
        <v>1155</v>
      </c>
      <c r="J102" s="75" t="s">
        <v>888</v>
      </c>
      <c r="K102" s="68" t="s">
        <v>1220</v>
      </c>
      <c r="L102" s="98">
        <v>69</v>
      </c>
      <c r="M102" s="74">
        <v>2015</v>
      </c>
      <c r="N102" s="74">
        <f t="shared" si="6"/>
        <v>2035</v>
      </c>
      <c r="P102" s="74" t="s">
        <v>618</v>
      </c>
      <c r="Q102" s="68" t="s">
        <v>780</v>
      </c>
      <c r="R102" s="101">
        <v>4</v>
      </c>
      <c r="S102" s="223">
        <f>System!$C$12</f>
        <v>0.19</v>
      </c>
      <c r="T102" s="188">
        <f t="shared" si="7"/>
        <v>0.76</v>
      </c>
      <c r="U102" s="223">
        <f>System!$D$12</f>
        <v>0.35199999999999998</v>
      </c>
      <c r="V102" s="188">
        <f t="shared" si="8"/>
        <v>12.33408</v>
      </c>
      <c r="W102" s="57"/>
      <c r="Y102" s="90"/>
      <c r="Z102" s="86"/>
      <c r="AA102" s="91"/>
      <c r="AB102" s="90"/>
      <c r="AC102" s="87"/>
      <c r="AD102" s="87"/>
      <c r="AE102" s="87"/>
      <c r="AF102" s="89"/>
      <c r="AG102" s="87"/>
      <c r="AH102" s="90"/>
      <c r="AI102" s="87"/>
      <c r="AJ102" s="87"/>
      <c r="AK102" s="106"/>
      <c r="AL102" s="57"/>
      <c r="AN102" s="87"/>
      <c r="AO102" s="87"/>
      <c r="AP102" s="87"/>
      <c r="AQ102" s="87"/>
      <c r="AR102" s="87"/>
      <c r="AT102" s="115"/>
      <c r="AU102" s="87"/>
    </row>
    <row r="103" spans="1:47">
      <c r="A103" s="13"/>
      <c r="B103" s="73" t="s">
        <v>136</v>
      </c>
      <c r="C103" s="36" t="s">
        <v>1414</v>
      </c>
      <c r="D103" s="73" t="s">
        <v>158</v>
      </c>
      <c r="E103" s="61" t="s">
        <v>206</v>
      </c>
      <c r="F103" s="119">
        <v>45.493281400000001</v>
      </c>
      <c r="G103" s="119">
        <v>-62.624534099999998</v>
      </c>
      <c r="H103" s="36" t="s">
        <v>799</v>
      </c>
      <c r="I103" s="68" t="s">
        <v>1154</v>
      </c>
      <c r="J103" s="75" t="s">
        <v>878</v>
      </c>
      <c r="K103" s="68" t="s">
        <v>1212</v>
      </c>
      <c r="L103" s="98">
        <v>69</v>
      </c>
      <c r="M103" s="74">
        <v>2013</v>
      </c>
      <c r="N103" s="74">
        <f t="shared" si="6"/>
        <v>2033</v>
      </c>
      <c r="P103" s="74" t="s">
        <v>618</v>
      </c>
      <c r="Q103" s="68" t="s">
        <v>780</v>
      </c>
      <c r="R103" s="101">
        <v>1.99</v>
      </c>
      <c r="S103" s="223">
        <f>System!$C$12</f>
        <v>0.19</v>
      </c>
      <c r="T103" s="188">
        <f t="shared" si="7"/>
        <v>0.37809999999999999</v>
      </c>
      <c r="U103" s="223">
        <f>System!$D$12</f>
        <v>0.35199999999999998</v>
      </c>
      <c r="V103" s="188">
        <f t="shared" si="8"/>
        <v>6.1362047999999989</v>
      </c>
      <c r="W103" s="57"/>
      <c r="Y103" s="90"/>
      <c r="Z103" s="86"/>
      <c r="AA103" s="91"/>
      <c r="AB103" s="90"/>
      <c r="AC103" s="87"/>
      <c r="AD103" s="87"/>
      <c r="AE103" s="87"/>
      <c r="AF103" s="89"/>
      <c r="AG103" s="87"/>
      <c r="AH103" s="90"/>
      <c r="AI103" s="87"/>
      <c r="AJ103" s="87"/>
      <c r="AK103" s="106"/>
      <c r="AL103" s="57"/>
      <c r="AN103" s="87"/>
      <c r="AO103" s="87"/>
      <c r="AP103" s="87"/>
      <c r="AQ103" s="87"/>
      <c r="AR103" s="87"/>
      <c r="AT103" s="115"/>
      <c r="AU103" s="87"/>
    </row>
    <row r="104" spans="1:47">
      <c r="A104" s="13"/>
      <c r="B104" s="73" t="s">
        <v>176</v>
      </c>
      <c r="C104" s="36" t="s">
        <v>1415</v>
      </c>
      <c r="D104" s="73" t="s">
        <v>165</v>
      </c>
      <c r="E104" s="61" t="s">
        <v>176</v>
      </c>
      <c r="F104" s="119">
        <v>45.569014000000003</v>
      </c>
      <c r="G104" s="119">
        <v>-61.0744568</v>
      </c>
      <c r="H104" s="36" t="s">
        <v>799</v>
      </c>
      <c r="I104" s="68" t="s">
        <v>1155</v>
      </c>
      <c r="J104" s="75" t="s">
        <v>533</v>
      </c>
      <c r="K104" s="68" t="s">
        <v>1213</v>
      </c>
      <c r="L104" s="98">
        <v>69</v>
      </c>
      <c r="M104" s="74">
        <v>2015</v>
      </c>
      <c r="N104" s="74">
        <f t="shared" si="6"/>
        <v>2035</v>
      </c>
      <c r="P104" s="74" t="s">
        <v>618</v>
      </c>
      <c r="Q104" s="68" t="s">
        <v>780</v>
      </c>
      <c r="R104" s="101">
        <v>1.99</v>
      </c>
      <c r="S104" s="223">
        <f>System!$C$12</f>
        <v>0.19</v>
      </c>
      <c r="T104" s="188">
        <f t="shared" si="7"/>
        <v>0.37809999999999999</v>
      </c>
      <c r="U104" s="223">
        <f>System!$D$12</f>
        <v>0.35199999999999998</v>
      </c>
      <c r="V104" s="188">
        <f t="shared" si="8"/>
        <v>6.1362047999999989</v>
      </c>
      <c r="W104" s="57"/>
      <c r="Y104" s="90"/>
      <c r="Z104" s="86"/>
      <c r="AA104" s="91"/>
      <c r="AB104" s="90"/>
      <c r="AC104" s="87"/>
      <c r="AD104" s="87"/>
      <c r="AE104" s="87"/>
      <c r="AF104" s="89"/>
      <c r="AG104" s="87"/>
      <c r="AH104" s="90"/>
      <c r="AI104" s="87"/>
      <c r="AJ104" s="87"/>
      <c r="AK104" s="106"/>
      <c r="AL104" s="57"/>
      <c r="AN104" s="87"/>
      <c r="AO104" s="87"/>
      <c r="AP104" s="87"/>
      <c r="AQ104" s="87"/>
      <c r="AR104" s="87"/>
      <c r="AT104" s="115"/>
      <c r="AU104" s="87"/>
    </row>
    <row r="105" spans="1:47">
      <c r="A105" s="13"/>
      <c r="B105" s="73" t="s">
        <v>175</v>
      </c>
      <c r="C105" s="36" t="s">
        <v>1416</v>
      </c>
      <c r="D105" s="73" t="s">
        <v>164</v>
      </c>
      <c r="E105" s="61" t="s">
        <v>217</v>
      </c>
      <c r="F105" s="119">
        <v>44.727771300000001</v>
      </c>
      <c r="G105" s="119">
        <v>-64.254383899999993</v>
      </c>
      <c r="H105" s="36" t="s">
        <v>799</v>
      </c>
      <c r="I105" s="68" t="s">
        <v>1154</v>
      </c>
      <c r="J105" s="75" t="s">
        <v>428</v>
      </c>
      <c r="K105" s="68" t="s">
        <v>1199</v>
      </c>
      <c r="L105" s="98">
        <v>69</v>
      </c>
      <c r="M105" s="74">
        <v>2014</v>
      </c>
      <c r="N105" s="74">
        <f t="shared" si="6"/>
        <v>2034</v>
      </c>
      <c r="P105" s="74" t="s">
        <v>618</v>
      </c>
      <c r="Q105" s="68" t="s">
        <v>780</v>
      </c>
      <c r="R105" s="101">
        <v>2</v>
      </c>
      <c r="S105" s="223">
        <f>System!$C$12</f>
        <v>0.19</v>
      </c>
      <c r="T105" s="188">
        <f t="shared" si="7"/>
        <v>0.38</v>
      </c>
      <c r="U105" s="223">
        <f>System!$D$12</f>
        <v>0.35199999999999998</v>
      </c>
      <c r="V105" s="188">
        <f t="shared" si="8"/>
        <v>6.1670400000000001</v>
      </c>
      <c r="W105" s="57"/>
      <c r="Y105" s="90"/>
      <c r="Z105" s="86"/>
      <c r="AA105" s="91"/>
      <c r="AB105" s="90"/>
      <c r="AC105" s="87"/>
      <c r="AD105" s="87"/>
      <c r="AE105" s="87"/>
      <c r="AF105" s="89"/>
      <c r="AG105" s="87"/>
      <c r="AH105" s="90"/>
      <c r="AI105" s="87"/>
      <c r="AJ105" s="87"/>
      <c r="AK105" s="106"/>
      <c r="AL105" s="57"/>
      <c r="AN105" s="87"/>
      <c r="AO105" s="87"/>
      <c r="AP105" s="87"/>
      <c r="AQ105" s="87"/>
      <c r="AR105" s="87"/>
      <c r="AT105" s="115"/>
      <c r="AU105" s="87"/>
    </row>
    <row r="106" spans="1:47">
      <c r="A106" s="13"/>
      <c r="B106" s="73" t="s">
        <v>177</v>
      </c>
      <c r="C106" s="36" t="s">
        <v>1417</v>
      </c>
      <c r="D106" s="73" t="s">
        <v>167</v>
      </c>
      <c r="E106" s="110" t="s">
        <v>205</v>
      </c>
      <c r="F106" s="119">
        <v>45.448489500000001</v>
      </c>
      <c r="G106" s="119">
        <v>-63.114760699999998</v>
      </c>
      <c r="H106" s="36" t="s">
        <v>799</v>
      </c>
      <c r="I106" s="68" t="s">
        <v>1154</v>
      </c>
      <c r="J106" s="75" t="s">
        <v>882</v>
      </c>
      <c r="K106" s="68" t="s">
        <v>1204</v>
      </c>
      <c r="L106" s="98">
        <v>69</v>
      </c>
      <c r="M106" s="74">
        <v>2015</v>
      </c>
      <c r="N106" s="74">
        <f t="shared" si="6"/>
        <v>2035</v>
      </c>
      <c r="P106" s="74" t="s">
        <v>618</v>
      </c>
      <c r="Q106" s="68" t="s">
        <v>780</v>
      </c>
      <c r="R106" s="101">
        <v>4.99</v>
      </c>
      <c r="S106" s="223">
        <f>System!$C$12</f>
        <v>0.19</v>
      </c>
      <c r="T106" s="188">
        <f t="shared" si="7"/>
        <v>0.94810000000000005</v>
      </c>
      <c r="U106" s="223">
        <f>System!$D$12</f>
        <v>0.35199999999999998</v>
      </c>
      <c r="V106" s="188">
        <f t="shared" si="8"/>
        <v>15.386764799999998</v>
      </c>
      <c r="W106" s="57"/>
      <c r="Y106" s="90"/>
      <c r="Z106" s="86"/>
      <c r="AA106" s="91"/>
      <c r="AB106" s="90"/>
      <c r="AC106" s="87"/>
      <c r="AD106" s="87"/>
      <c r="AE106" s="87"/>
      <c r="AF106" s="89"/>
      <c r="AG106" s="87"/>
      <c r="AH106" s="90"/>
      <c r="AI106" s="87"/>
      <c r="AJ106" s="87"/>
      <c r="AK106" s="106"/>
      <c r="AL106" s="57"/>
      <c r="AN106" s="87"/>
      <c r="AO106" s="87"/>
      <c r="AP106" s="87"/>
      <c r="AQ106" s="87"/>
      <c r="AR106" s="87"/>
      <c r="AT106" s="115"/>
      <c r="AU106" s="87"/>
    </row>
    <row r="107" spans="1:47">
      <c r="A107" s="13"/>
      <c r="B107" s="73" t="s">
        <v>172</v>
      </c>
      <c r="C107" s="36" t="s">
        <v>1418</v>
      </c>
      <c r="D107" s="73" t="s">
        <v>162</v>
      </c>
      <c r="E107" s="61" t="s">
        <v>210</v>
      </c>
      <c r="F107" s="119">
        <v>44.537155599999998</v>
      </c>
      <c r="G107" s="119">
        <v>-63.609822200000004</v>
      </c>
      <c r="H107" s="36" t="s">
        <v>799</v>
      </c>
      <c r="I107" s="68" t="s">
        <v>1154</v>
      </c>
      <c r="J107" s="75" t="s">
        <v>876</v>
      </c>
      <c r="K107" s="68" t="s">
        <v>1197</v>
      </c>
      <c r="L107" s="98">
        <v>69</v>
      </c>
      <c r="M107" s="74">
        <v>2016</v>
      </c>
      <c r="N107" s="74">
        <f t="shared" si="6"/>
        <v>2036</v>
      </c>
      <c r="O107" s="160"/>
      <c r="P107" s="74" t="s">
        <v>618</v>
      </c>
      <c r="Q107" s="68" t="s">
        <v>780</v>
      </c>
      <c r="R107" s="101">
        <v>4.5999999999999996</v>
      </c>
      <c r="S107" s="223">
        <f>System!$C$12</f>
        <v>0.19</v>
      </c>
      <c r="T107" s="188">
        <f t="shared" si="7"/>
        <v>0.87399999999999989</v>
      </c>
      <c r="U107" s="223">
        <f>System!$D$12</f>
        <v>0.35199999999999998</v>
      </c>
      <c r="V107" s="188">
        <f t="shared" si="8"/>
        <v>14.184191999999999</v>
      </c>
      <c r="W107" s="57"/>
      <c r="X107" s="160"/>
      <c r="Y107" s="90"/>
      <c r="Z107" s="86"/>
      <c r="AA107" s="91"/>
      <c r="AB107" s="90"/>
      <c r="AC107" s="87"/>
      <c r="AD107" s="87"/>
      <c r="AE107" s="87"/>
      <c r="AF107" s="89"/>
      <c r="AG107" s="87"/>
      <c r="AH107" s="90"/>
      <c r="AI107" s="87"/>
      <c r="AJ107" s="87"/>
      <c r="AK107" s="106"/>
      <c r="AL107" s="57"/>
      <c r="AM107" s="160"/>
      <c r="AN107" s="87"/>
      <c r="AO107" s="87"/>
      <c r="AP107" s="87"/>
      <c r="AQ107" s="87"/>
      <c r="AR107" s="87"/>
      <c r="AT107" s="115"/>
      <c r="AU107" s="87"/>
    </row>
    <row r="108" spans="1:47">
      <c r="A108" s="13"/>
      <c r="B108" s="73" t="s">
        <v>179</v>
      </c>
      <c r="C108" s="36" t="s">
        <v>1420</v>
      </c>
      <c r="D108" s="73" t="s">
        <v>167</v>
      </c>
      <c r="E108" s="61" t="s">
        <v>171</v>
      </c>
      <c r="F108" s="119">
        <v>45.539693399999997</v>
      </c>
      <c r="G108" s="119">
        <v>-62.822482000000001</v>
      </c>
      <c r="H108" s="36" t="s">
        <v>799</v>
      </c>
      <c r="I108" s="68" t="s">
        <v>1154</v>
      </c>
      <c r="J108" s="75" t="s">
        <v>445</v>
      </c>
      <c r="K108" s="68" t="s">
        <v>1346</v>
      </c>
      <c r="L108" s="98">
        <v>69</v>
      </c>
      <c r="M108" s="74">
        <v>2015</v>
      </c>
      <c r="N108" s="74">
        <f t="shared" si="6"/>
        <v>2035</v>
      </c>
      <c r="P108" s="74" t="s">
        <v>618</v>
      </c>
      <c r="Q108" s="68" t="s">
        <v>780</v>
      </c>
      <c r="R108" s="101">
        <v>4.99</v>
      </c>
      <c r="S108" s="223">
        <f>System!$C$12</f>
        <v>0.19</v>
      </c>
      <c r="T108" s="188">
        <f t="shared" si="7"/>
        <v>0.94810000000000005</v>
      </c>
      <c r="U108" s="223">
        <f>System!$D$12</f>
        <v>0.35199999999999998</v>
      </c>
      <c r="V108" s="188">
        <f t="shared" si="8"/>
        <v>15.386764799999998</v>
      </c>
      <c r="W108" s="57"/>
      <c r="Y108" s="90"/>
      <c r="Z108" s="86"/>
      <c r="AA108" s="91"/>
      <c r="AB108" s="90"/>
      <c r="AC108" s="87"/>
      <c r="AD108" s="87"/>
      <c r="AE108" s="87"/>
      <c r="AF108" s="89"/>
      <c r="AG108" s="87"/>
      <c r="AH108" s="90"/>
      <c r="AI108" s="139"/>
      <c r="AJ108" s="87"/>
      <c r="AK108" s="106"/>
      <c r="AL108" s="57"/>
      <c r="AN108" s="87"/>
      <c r="AO108" s="87"/>
      <c r="AP108" s="87"/>
      <c r="AQ108" s="87"/>
      <c r="AR108" s="87"/>
      <c r="AT108" s="115"/>
      <c r="AU108" s="87"/>
    </row>
    <row r="109" spans="1:47">
      <c r="A109" s="13"/>
      <c r="B109" s="73" t="s">
        <v>857</v>
      </c>
      <c r="C109" s="36" t="s">
        <v>1421</v>
      </c>
      <c r="D109" s="73" t="s">
        <v>112</v>
      </c>
      <c r="E109" s="110" t="s">
        <v>104</v>
      </c>
      <c r="F109" s="119">
        <v>46.245257500000001</v>
      </c>
      <c r="G109" s="119">
        <v>-60.038675300000001</v>
      </c>
      <c r="H109" s="36" t="s">
        <v>799</v>
      </c>
      <c r="I109" s="68" t="s">
        <v>1155</v>
      </c>
      <c r="J109" s="75" t="s">
        <v>511</v>
      </c>
      <c r="K109" s="68" t="s">
        <v>1188</v>
      </c>
      <c r="L109" s="98">
        <v>69</v>
      </c>
      <c r="M109" s="74">
        <v>2012</v>
      </c>
      <c r="N109" s="74">
        <f t="shared" si="6"/>
        <v>2032</v>
      </c>
      <c r="P109" s="74" t="s">
        <v>618</v>
      </c>
      <c r="Q109" s="68" t="s">
        <v>780</v>
      </c>
      <c r="R109" s="101">
        <v>16.3</v>
      </c>
      <c r="S109" s="223">
        <f>System!$C$12</f>
        <v>0.19</v>
      </c>
      <c r="T109" s="188">
        <f t="shared" si="7"/>
        <v>3.097</v>
      </c>
      <c r="U109" s="223">
        <f>System!$D$12</f>
        <v>0.35199999999999998</v>
      </c>
      <c r="V109" s="188">
        <f t="shared" si="8"/>
        <v>50.261376000000006</v>
      </c>
      <c r="W109" s="57"/>
      <c r="Y109" s="90"/>
      <c r="Z109" s="86"/>
      <c r="AA109" s="91"/>
      <c r="AB109" s="90"/>
      <c r="AC109" s="87"/>
      <c r="AD109" s="87"/>
      <c r="AE109" s="87"/>
      <c r="AF109" s="89"/>
      <c r="AG109" s="87"/>
      <c r="AH109" s="90"/>
      <c r="AI109" s="139"/>
      <c r="AJ109" s="87"/>
      <c r="AK109" s="106"/>
      <c r="AL109" s="57"/>
      <c r="AN109" s="87"/>
      <c r="AO109" s="87"/>
      <c r="AP109" s="87"/>
      <c r="AQ109" s="87"/>
      <c r="AR109" s="87"/>
      <c r="AT109" s="115"/>
      <c r="AU109" s="87"/>
    </row>
    <row r="110" spans="1:47">
      <c r="A110" s="13"/>
      <c r="B110" s="73" t="s">
        <v>184</v>
      </c>
      <c r="C110" s="36" t="s">
        <v>1422</v>
      </c>
      <c r="D110" s="73" t="s">
        <v>157</v>
      </c>
      <c r="E110" s="61" t="s">
        <v>115</v>
      </c>
      <c r="F110" s="119">
        <v>43.753201199999999</v>
      </c>
      <c r="G110" s="119">
        <v>-66.030252000000004</v>
      </c>
      <c r="H110" s="36" t="s">
        <v>799</v>
      </c>
      <c r="I110" s="68" t="s">
        <v>1154</v>
      </c>
      <c r="J110" s="75" t="s">
        <v>527</v>
      </c>
      <c r="K110" s="68" t="s">
        <v>1193</v>
      </c>
      <c r="L110" s="98">
        <v>69</v>
      </c>
      <c r="M110" s="74">
        <v>2014</v>
      </c>
      <c r="N110" s="74">
        <f t="shared" si="6"/>
        <v>2034</v>
      </c>
      <c r="O110" s="160"/>
      <c r="P110" s="74" t="s">
        <v>618</v>
      </c>
      <c r="Q110" s="68" t="s">
        <v>780</v>
      </c>
      <c r="R110" s="101">
        <v>1.99</v>
      </c>
      <c r="S110" s="223">
        <f>System!$C$12</f>
        <v>0.19</v>
      </c>
      <c r="T110" s="188">
        <f t="shared" si="7"/>
        <v>0.37809999999999999</v>
      </c>
      <c r="U110" s="223">
        <f>System!$D$12</f>
        <v>0.35199999999999998</v>
      </c>
      <c r="V110" s="188">
        <f t="shared" si="8"/>
        <v>6.1362047999999989</v>
      </c>
      <c r="W110" s="57"/>
      <c r="X110" s="160"/>
      <c r="Y110" s="90"/>
      <c r="Z110" s="86"/>
      <c r="AA110" s="91"/>
      <c r="AB110" s="90"/>
      <c r="AC110" s="87"/>
      <c r="AD110" s="87"/>
      <c r="AE110" s="87"/>
      <c r="AF110" s="89"/>
      <c r="AG110" s="87"/>
      <c r="AH110" s="90"/>
      <c r="AI110" s="139"/>
      <c r="AJ110" s="87"/>
      <c r="AK110" s="106"/>
      <c r="AL110" s="57"/>
      <c r="AN110" s="87"/>
      <c r="AO110" s="87"/>
      <c r="AP110" s="87"/>
      <c r="AQ110" s="87"/>
      <c r="AR110" s="87"/>
      <c r="AT110" s="115"/>
      <c r="AU110" s="87"/>
    </row>
    <row r="111" spans="1:47">
      <c r="A111" s="13"/>
      <c r="B111" s="73" t="s">
        <v>186</v>
      </c>
      <c r="C111" s="36" t="s">
        <v>1424</v>
      </c>
      <c r="D111" s="73" t="s">
        <v>157</v>
      </c>
      <c r="E111" s="61" t="s">
        <v>214</v>
      </c>
      <c r="F111" s="119">
        <v>44.926971799999997</v>
      </c>
      <c r="G111" s="119">
        <v>-64.119180700000001</v>
      </c>
      <c r="H111" s="36" t="s">
        <v>799</v>
      </c>
      <c r="I111" s="68" t="s">
        <v>1154</v>
      </c>
      <c r="J111" s="75" t="s">
        <v>411</v>
      </c>
      <c r="K111" s="68" t="s">
        <v>1206</v>
      </c>
      <c r="L111" s="98">
        <v>69</v>
      </c>
      <c r="M111" s="74">
        <v>2015</v>
      </c>
      <c r="N111" s="74">
        <f t="shared" ref="N111:N137" si="9">M111+20</f>
        <v>2035</v>
      </c>
      <c r="P111" s="74" t="s">
        <v>618</v>
      </c>
      <c r="Q111" s="68" t="s">
        <v>780</v>
      </c>
      <c r="R111" s="101">
        <v>6</v>
      </c>
      <c r="S111" s="223">
        <f>System!$C$12</f>
        <v>0.19</v>
      </c>
      <c r="T111" s="188">
        <f t="shared" si="7"/>
        <v>1.1400000000000001</v>
      </c>
      <c r="U111" s="223">
        <f>System!$D$12</f>
        <v>0.35199999999999998</v>
      </c>
      <c r="V111" s="188">
        <f t="shared" si="8"/>
        <v>18.50112</v>
      </c>
      <c r="W111" s="57"/>
      <c r="Y111" s="90"/>
      <c r="Z111" s="86"/>
      <c r="AA111" s="91"/>
      <c r="AB111" s="90"/>
      <c r="AC111" s="87"/>
      <c r="AD111" s="87"/>
      <c r="AE111" s="87"/>
      <c r="AF111" s="89"/>
      <c r="AG111" s="87"/>
      <c r="AH111" s="90"/>
      <c r="AI111" s="139"/>
      <c r="AJ111" s="87"/>
      <c r="AK111" s="106"/>
      <c r="AL111" s="57"/>
      <c r="AN111" s="87"/>
      <c r="AO111" s="87"/>
      <c r="AP111" s="87"/>
      <c r="AQ111" s="87"/>
      <c r="AR111" s="87"/>
      <c r="AT111" s="115"/>
      <c r="AU111" s="87"/>
    </row>
    <row r="112" spans="1:47">
      <c r="A112" s="13"/>
      <c r="B112" s="73" t="s">
        <v>123</v>
      </c>
      <c r="C112" s="36" t="s">
        <v>1425</v>
      </c>
      <c r="D112" s="73" t="s">
        <v>124</v>
      </c>
      <c r="E112" s="61" t="s">
        <v>206</v>
      </c>
      <c r="F112" s="119">
        <v>45.728766299999997</v>
      </c>
      <c r="G112" s="119">
        <v>-62.063502</v>
      </c>
      <c r="H112" s="36" t="s">
        <v>799</v>
      </c>
      <c r="I112" s="68" t="s">
        <v>1154</v>
      </c>
      <c r="J112" s="75" t="s">
        <v>878</v>
      </c>
      <c r="K112" s="68" t="s">
        <v>1212</v>
      </c>
      <c r="L112" s="98">
        <v>69</v>
      </c>
      <c r="M112" s="74">
        <v>2010</v>
      </c>
      <c r="N112" s="74">
        <f t="shared" si="9"/>
        <v>2030</v>
      </c>
      <c r="O112" s="160"/>
      <c r="P112" s="74" t="s">
        <v>618</v>
      </c>
      <c r="Q112" s="68" t="s">
        <v>780</v>
      </c>
      <c r="R112" s="101">
        <v>6</v>
      </c>
      <c r="S112" s="223">
        <f>System!$C$12</f>
        <v>0.19</v>
      </c>
      <c r="T112" s="188">
        <f t="shared" si="7"/>
        <v>1.1400000000000001</v>
      </c>
      <c r="U112" s="223">
        <f>System!$D$12</f>
        <v>0.35199999999999998</v>
      </c>
      <c r="V112" s="188">
        <f t="shared" si="8"/>
        <v>18.50112</v>
      </c>
      <c r="W112" s="57"/>
      <c r="X112" s="160"/>
      <c r="Y112" s="116"/>
      <c r="Z112" s="176"/>
      <c r="AA112" s="177"/>
      <c r="AB112" s="90"/>
      <c r="AC112" s="87"/>
      <c r="AD112" s="87"/>
      <c r="AE112" s="87"/>
      <c r="AF112" s="89"/>
      <c r="AG112" s="87"/>
      <c r="AH112" s="90"/>
      <c r="AI112" s="139"/>
      <c r="AJ112" s="87"/>
      <c r="AK112" s="106"/>
      <c r="AL112" s="57"/>
      <c r="AM112" s="225"/>
      <c r="AN112" s="87"/>
      <c r="AO112" s="87"/>
      <c r="AP112" s="87"/>
      <c r="AQ112" s="87"/>
      <c r="AR112" s="87"/>
      <c r="AS112" s="225"/>
      <c r="AT112" s="115"/>
      <c r="AU112" s="87"/>
    </row>
    <row r="113" spans="1:47">
      <c r="A113" s="13"/>
      <c r="B113" s="73" t="s">
        <v>181</v>
      </c>
      <c r="C113" s="36" t="s">
        <v>1426</v>
      </c>
      <c r="D113" s="73" t="s">
        <v>146</v>
      </c>
      <c r="E113" s="61" t="s">
        <v>206</v>
      </c>
      <c r="F113" s="119">
        <v>45.620661699999999</v>
      </c>
      <c r="G113" s="119">
        <v>-61.434328999999998</v>
      </c>
      <c r="H113" s="36" t="s">
        <v>799</v>
      </c>
      <c r="I113" s="68" t="s">
        <v>1154</v>
      </c>
      <c r="J113" s="75" t="s">
        <v>878</v>
      </c>
      <c r="K113" s="68" t="s">
        <v>1212</v>
      </c>
      <c r="L113" s="98">
        <v>69</v>
      </c>
      <c r="M113" s="74">
        <v>2015</v>
      </c>
      <c r="N113" s="74">
        <f t="shared" si="9"/>
        <v>2035</v>
      </c>
      <c r="O113" s="160"/>
      <c r="P113" s="74" t="s">
        <v>618</v>
      </c>
      <c r="Q113" s="68" t="s">
        <v>780</v>
      </c>
      <c r="R113" s="101">
        <v>2.2999999999999998</v>
      </c>
      <c r="S113" s="223">
        <f>System!$C$12</f>
        <v>0.19</v>
      </c>
      <c r="T113" s="188">
        <f t="shared" si="7"/>
        <v>0.43699999999999994</v>
      </c>
      <c r="U113" s="223">
        <f>System!$D$12</f>
        <v>0.35199999999999998</v>
      </c>
      <c r="V113" s="188">
        <f t="shared" si="8"/>
        <v>7.0920959999999997</v>
      </c>
      <c r="W113" s="57"/>
      <c r="X113" s="160"/>
      <c r="Y113" s="116"/>
      <c r="Z113" s="176"/>
      <c r="AA113" s="178"/>
      <c r="AB113" s="90"/>
      <c r="AC113" s="87"/>
      <c r="AD113" s="87"/>
      <c r="AE113" s="87"/>
      <c r="AF113" s="89"/>
      <c r="AG113" s="87"/>
      <c r="AH113" s="90"/>
      <c r="AI113" s="139"/>
      <c r="AJ113" s="87"/>
      <c r="AK113" s="106"/>
      <c r="AL113" s="57"/>
      <c r="AM113" s="160"/>
      <c r="AN113" s="87"/>
      <c r="AO113" s="87"/>
      <c r="AP113" s="87"/>
      <c r="AQ113" s="87"/>
      <c r="AR113" s="87"/>
      <c r="AT113" s="115"/>
      <c r="AU113" s="87"/>
    </row>
    <row r="114" spans="1:47">
      <c r="A114" s="13"/>
      <c r="B114" s="73" t="s">
        <v>171</v>
      </c>
      <c r="C114" s="36" t="s">
        <v>1427</v>
      </c>
      <c r="D114" s="73" t="s">
        <v>145</v>
      </c>
      <c r="E114" s="110" t="s">
        <v>171</v>
      </c>
      <c r="F114" s="119">
        <v>45.505659199999997</v>
      </c>
      <c r="G114" s="119">
        <v>-62.609899599999999</v>
      </c>
      <c r="H114" s="36" t="s">
        <v>799</v>
      </c>
      <c r="I114" s="68" t="s">
        <v>1154</v>
      </c>
      <c r="J114" s="75" t="s">
        <v>445</v>
      </c>
      <c r="K114" s="68" t="s">
        <v>1346</v>
      </c>
      <c r="L114" s="98">
        <v>69</v>
      </c>
      <c r="M114" s="74">
        <v>2015</v>
      </c>
      <c r="N114" s="74">
        <f t="shared" si="9"/>
        <v>2035</v>
      </c>
      <c r="O114" s="225"/>
      <c r="P114" s="74" t="s">
        <v>618</v>
      </c>
      <c r="Q114" s="68" t="s">
        <v>780</v>
      </c>
      <c r="R114" s="101">
        <v>6.4</v>
      </c>
      <c r="S114" s="223">
        <f>System!$C$12</f>
        <v>0.19</v>
      </c>
      <c r="T114" s="188">
        <f t="shared" si="7"/>
        <v>1.2160000000000002</v>
      </c>
      <c r="U114" s="223">
        <f>System!$D$12</f>
        <v>0.35199999999999998</v>
      </c>
      <c r="V114" s="188">
        <f t="shared" si="8"/>
        <v>19.734528000000001</v>
      </c>
      <c r="W114" s="57"/>
      <c r="X114" s="225"/>
      <c r="Y114" s="59"/>
      <c r="Z114" s="178"/>
      <c r="AA114" s="178"/>
      <c r="AB114" s="57"/>
      <c r="AC114" s="57"/>
      <c r="AD114" s="57"/>
      <c r="AE114" s="57"/>
      <c r="AF114" s="57"/>
      <c r="AG114" s="57"/>
      <c r="AH114" s="57"/>
      <c r="AI114" s="132"/>
      <c r="AJ114" s="57"/>
      <c r="AK114" s="106"/>
      <c r="AL114" s="57"/>
      <c r="AM114" s="225"/>
      <c r="AN114" s="57"/>
      <c r="AO114" s="57"/>
      <c r="AP114" s="57"/>
      <c r="AQ114" s="57"/>
      <c r="AR114" s="57"/>
      <c r="AS114" s="225"/>
      <c r="AT114" s="67"/>
      <c r="AU114" s="67"/>
    </row>
    <row r="115" spans="1:47">
      <c r="A115" s="13"/>
      <c r="B115" s="73" t="s">
        <v>187</v>
      </c>
      <c r="C115" s="36" t="s">
        <v>1429</v>
      </c>
      <c r="D115" s="73" t="s">
        <v>157</v>
      </c>
      <c r="E115" s="61" t="s">
        <v>213</v>
      </c>
      <c r="F115" s="119">
        <v>45.022200099999999</v>
      </c>
      <c r="G115" s="119">
        <v>-63.655184800000001</v>
      </c>
      <c r="H115" s="36" t="s">
        <v>799</v>
      </c>
      <c r="I115" s="68" t="s">
        <v>1154</v>
      </c>
      <c r="J115" s="75" t="s">
        <v>538</v>
      </c>
      <c r="K115" s="68" t="s">
        <v>1207</v>
      </c>
      <c r="L115" s="98">
        <v>69</v>
      </c>
      <c r="M115" s="74">
        <v>2015</v>
      </c>
      <c r="N115" s="74">
        <f t="shared" si="9"/>
        <v>2035</v>
      </c>
      <c r="O115" s="225"/>
      <c r="P115" s="74" t="s">
        <v>618</v>
      </c>
      <c r="Q115" s="68" t="s">
        <v>780</v>
      </c>
      <c r="R115" s="101">
        <v>4</v>
      </c>
      <c r="S115" s="223">
        <f>System!$C$12</f>
        <v>0.19</v>
      </c>
      <c r="T115" s="188">
        <f t="shared" si="7"/>
        <v>0.76</v>
      </c>
      <c r="U115" s="223">
        <f>System!$D$12</f>
        <v>0.35199999999999998</v>
      </c>
      <c r="V115" s="188">
        <f t="shared" si="8"/>
        <v>12.33408</v>
      </c>
      <c r="W115" s="57"/>
      <c r="X115" s="225"/>
      <c r="Y115" s="59"/>
      <c r="Z115" s="178"/>
      <c r="AA115" s="178"/>
      <c r="AB115" s="57"/>
      <c r="AC115" s="57"/>
      <c r="AD115" s="57"/>
      <c r="AE115" s="57"/>
      <c r="AF115" s="57"/>
      <c r="AG115" s="57"/>
      <c r="AH115" s="57"/>
      <c r="AI115" s="132"/>
      <c r="AJ115" s="57"/>
      <c r="AK115" s="106"/>
      <c r="AL115" s="57"/>
      <c r="AM115" s="225"/>
      <c r="AN115" s="57"/>
      <c r="AO115" s="57"/>
      <c r="AP115" s="57"/>
      <c r="AQ115" s="57"/>
      <c r="AR115" s="57"/>
      <c r="AS115" s="225"/>
      <c r="AT115" s="67"/>
      <c r="AU115" s="15"/>
    </row>
    <row r="116" spans="1:47">
      <c r="A116" s="13"/>
      <c r="B116" s="73" t="s">
        <v>608</v>
      </c>
      <c r="C116" s="36" t="s">
        <v>1430</v>
      </c>
      <c r="D116" s="73" t="s">
        <v>157</v>
      </c>
      <c r="E116" s="61" t="s">
        <v>205</v>
      </c>
      <c r="F116" s="119">
        <v>44.9155108</v>
      </c>
      <c r="G116" s="119">
        <v>-63.681518099999998</v>
      </c>
      <c r="H116" s="36" t="s">
        <v>799</v>
      </c>
      <c r="I116" s="68" t="s">
        <v>1154</v>
      </c>
      <c r="J116" s="75" t="s">
        <v>882</v>
      </c>
      <c r="K116" s="68" t="s">
        <v>1204</v>
      </c>
      <c r="L116" s="98">
        <v>69</v>
      </c>
      <c r="M116" s="74">
        <v>2015</v>
      </c>
      <c r="N116" s="74">
        <f t="shared" si="9"/>
        <v>2035</v>
      </c>
      <c r="P116" s="74" t="s">
        <v>618</v>
      </c>
      <c r="Q116" s="68" t="s">
        <v>780</v>
      </c>
      <c r="R116" s="101">
        <v>8</v>
      </c>
      <c r="S116" s="223">
        <f>System!$C$12</f>
        <v>0.19</v>
      </c>
      <c r="T116" s="188">
        <f t="shared" si="7"/>
        <v>1.52</v>
      </c>
      <c r="U116" s="223">
        <f>System!$D$12</f>
        <v>0.35199999999999998</v>
      </c>
      <c r="V116" s="188">
        <f t="shared" si="8"/>
        <v>24.66816</v>
      </c>
      <c r="W116" s="57"/>
      <c r="Y116" s="116"/>
      <c r="Z116" s="176"/>
      <c r="AA116" s="177"/>
      <c r="AB116" s="90"/>
      <c r="AC116" s="87"/>
      <c r="AD116" s="87"/>
      <c r="AE116" s="87"/>
      <c r="AF116" s="89"/>
      <c r="AG116" s="87"/>
      <c r="AH116" s="90"/>
      <c r="AI116" s="139"/>
      <c r="AJ116" s="87"/>
      <c r="AK116" s="106"/>
      <c r="AL116" s="57"/>
      <c r="AN116" s="87"/>
      <c r="AO116" s="87"/>
      <c r="AP116" s="87"/>
      <c r="AQ116" s="87"/>
      <c r="AR116" s="87"/>
      <c r="AT116" s="115"/>
      <c r="AU116" s="87"/>
    </row>
    <row r="117" spans="1:47">
      <c r="A117" s="13"/>
      <c r="B117" s="73" t="s">
        <v>127</v>
      </c>
      <c r="C117" s="36" t="s">
        <v>1431</v>
      </c>
      <c r="D117" s="73" t="s">
        <v>102</v>
      </c>
      <c r="E117" s="110" t="s">
        <v>205</v>
      </c>
      <c r="F117" s="119">
        <v>45.560709821801801</v>
      </c>
      <c r="G117" s="119">
        <v>-63.203744292694402</v>
      </c>
      <c r="H117" s="36" t="s">
        <v>799</v>
      </c>
      <c r="I117" s="68" t="s">
        <v>1154</v>
      </c>
      <c r="J117" s="75" t="s">
        <v>565</v>
      </c>
      <c r="K117" s="68" t="s">
        <v>1182</v>
      </c>
      <c r="L117" s="98">
        <v>69</v>
      </c>
      <c r="M117" s="74">
        <v>2011</v>
      </c>
      <c r="N117" s="74">
        <f t="shared" si="9"/>
        <v>2031</v>
      </c>
      <c r="O117" s="160"/>
      <c r="P117" s="74" t="s">
        <v>618</v>
      </c>
      <c r="Q117" s="68" t="s">
        <v>780</v>
      </c>
      <c r="R117" s="101">
        <v>50.6</v>
      </c>
      <c r="S117" s="223">
        <f>System!$C$12</f>
        <v>0.19</v>
      </c>
      <c r="T117" s="188">
        <f t="shared" si="7"/>
        <v>9.6140000000000008</v>
      </c>
      <c r="U117" s="223">
        <f>System!$D$12</f>
        <v>0.35199999999999998</v>
      </c>
      <c r="V117" s="188">
        <f t="shared" si="8"/>
        <v>156.02611200000001</v>
      </c>
      <c r="W117" s="57"/>
      <c r="X117" s="160"/>
      <c r="Y117" s="116"/>
      <c r="Z117" s="176"/>
      <c r="AA117" s="177"/>
      <c r="AB117" s="90"/>
      <c r="AC117" s="87"/>
      <c r="AD117" s="87"/>
      <c r="AE117" s="87"/>
      <c r="AF117" s="89"/>
      <c r="AG117" s="87"/>
      <c r="AH117" s="90"/>
      <c r="AI117" s="139"/>
      <c r="AJ117" s="87"/>
      <c r="AK117" s="106"/>
      <c r="AL117" s="57"/>
      <c r="AN117" s="87"/>
      <c r="AO117" s="87"/>
      <c r="AP117" s="87"/>
      <c r="AQ117" s="87"/>
      <c r="AR117" s="87"/>
      <c r="AT117" s="115"/>
      <c r="AU117" s="87"/>
    </row>
    <row r="118" spans="1:47">
      <c r="A118" s="13"/>
      <c r="B118" s="113" t="s">
        <v>604</v>
      </c>
      <c r="C118" s="36" t="s">
        <v>1433</v>
      </c>
      <c r="D118" s="113" t="s">
        <v>605</v>
      </c>
      <c r="E118" s="172" t="s">
        <v>219</v>
      </c>
      <c r="F118" s="119">
        <v>44.786040700000001</v>
      </c>
      <c r="G118" s="119">
        <v>-65.490460100000007</v>
      </c>
      <c r="H118" s="36" t="s">
        <v>799</v>
      </c>
      <c r="I118" s="68" t="s">
        <v>1154</v>
      </c>
      <c r="J118" s="75" t="s">
        <v>460</v>
      </c>
      <c r="K118" s="68" t="s">
        <v>1200</v>
      </c>
      <c r="L118" s="98">
        <v>69</v>
      </c>
      <c r="M118" s="114">
        <v>2014</v>
      </c>
      <c r="N118" s="114">
        <f t="shared" si="9"/>
        <v>2034</v>
      </c>
      <c r="O118" s="12"/>
      <c r="P118" s="114" t="s">
        <v>618</v>
      </c>
      <c r="Q118" s="68" t="s">
        <v>780</v>
      </c>
      <c r="R118" s="120">
        <v>2</v>
      </c>
      <c r="S118" s="223">
        <f>System!$C$12</f>
        <v>0.19</v>
      </c>
      <c r="T118" s="188">
        <f t="shared" si="7"/>
        <v>0.38</v>
      </c>
      <c r="U118" s="223">
        <f>System!$D$12</f>
        <v>0.35199999999999998</v>
      </c>
      <c r="V118" s="188">
        <f t="shared" si="8"/>
        <v>6.1670400000000001</v>
      </c>
      <c r="W118" s="57"/>
      <c r="X118" s="12"/>
      <c r="Y118" s="59"/>
      <c r="Z118" s="178"/>
      <c r="AA118" s="178"/>
      <c r="AB118" s="57"/>
      <c r="AC118" s="57"/>
      <c r="AD118" s="57"/>
      <c r="AE118" s="57"/>
      <c r="AF118" s="57"/>
      <c r="AG118" s="57"/>
      <c r="AH118" s="57"/>
      <c r="AI118" s="132"/>
      <c r="AJ118" s="57"/>
      <c r="AK118" s="106"/>
      <c r="AL118" s="57"/>
      <c r="AM118" s="160"/>
      <c r="AN118" s="57"/>
      <c r="AO118" s="57"/>
      <c r="AP118" s="57"/>
      <c r="AQ118" s="57"/>
      <c r="AR118" s="57"/>
      <c r="AT118" s="67"/>
      <c r="AU118" s="15"/>
    </row>
    <row r="119" spans="1:47">
      <c r="A119" s="13"/>
      <c r="B119" s="73" t="s">
        <v>198</v>
      </c>
      <c r="C119" s="36" t="s">
        <v>1434</v>
      </c>
      <c r="D119" s="73" t="s">
        <v>155</v>
      </c>
      <c r="E119" s="110" t="s">
        <v>216</v>
      </c>
      <c r="F119" s="118">
        <v>45.666789700000002</v>
      </c>
      <c r="G119" s="118">
        <v>-62.688006000000001</v>
      </c>
      <c r="H119" s="36" t="s">
        <v>799</v>
      </c>
      <c r="I119" s="68" t="s">
        <v>1154</v>
      </c>
      <c r="J119" s="75" t="s">
        <v>450</v>
      </c>
      <c r="K119" s="68" t="s">
        <v>1215</v>
      </c>
      <c r="L119" s="98">
        <v>69</v>
      </c>
      <c r="M119" s="74">
        <v>2017</v>
      </c>
      <c r="N119" s="74">
        <f t="shared" si="9"/>
        <v>2037</v>
      </c>
      <c r="P119" s="74" t="s">
        <v>618</v>
      </c>
      <c r="Q119" s="68" t="s">
        <v>780</v>
      </c>
      <c r="R119" s="101">
        <v>1.6</v>
      </c>
      <c r="S119" s="223">
        <f>System!$C$12</f>
        <v>0.19</v>
      </c>
      <c r="T119" s="188">
        <f t="shared" si="7"/>
        <v>0.30400000000000005</v>
      </c>
      <c r="U119" s="223">
        <f>System!$D$12</f>
        <v>0.35199999999999998</v>
      </c>
      <c r="V119" s="188">
        <f t="shared" si="8"/>
        <v>4.9336320000000002</v>
      </c>
      <c r="W119" s="57"/>
      <c r="Y119" s="126"/>
      <c r="Z119" s="59"/>
      <c r="AA119" s="59"/>
      <c r="AB119" s="59"/>
      <c r="AC119" s="59"/>
      <c r="AD119" s="59"/>
      <c r="AE119" s="59"/>
      <c r="AF119" s="59"/>
      <c r="AG119" s="59"/>
      <c r="AH119" s="59"/>
      <c r="AI119" s="140"/>
      <c r="AJ119" s="59"/>
      <c r="AK119" s="106"/>
      <c r="AL119" s="57"/>
      <c r="AM119" s="12"/>
      <c r="AN119" s="59"/>
      <c r="AO119" s="59"/>
      <c r="AP119" s="59"/>
      <c r="AQ119" s="59"/>
      <c r="AR119" s="59"/>
      <c r="AS119" s="12"/>
      <c r="AT119" s="67"/>
      <c r="AU119" s="67"/>
    </row>
    <row r="120" spans="1:47">
      <c r="A120" s="13"/>
      <c r="B120" s="73" t="s">
        <v>613</v>
      </c>
      <c r="C120" s="36" t="s">
        <v>1436</v>
      </c>
      <c r="D120" s="73" t="s">
        <v>146</v>
      </c>
      <c r="E120" s="61" t="s">
        <v>209</v>
      </c>
      <c r="F120" s="119">
        <v>46.322000000000003</v>
      </c>
      <c r="G120" s="119">
        <v>-60.319975999999997</v>
      </c>
      <c r="H120" s="36" t="s">
        <v>799</v>
      </c>
      <c r="I120" s="68" t="s">
        <v>1155</v>
      </c>
      <c r="J120" s="75" t="s">
        <v>472</v>
      </c>
      <c r="K120" s="68" t="s">
        <v>1189</v>
      </c>
      <c r="L120" s="98">
        <v>69</v>
      </c>
      <c r="M120" s="74">
        <v>2015</v>
      </c>
      <c r="N120" s="74">
        <f t="shared" si="9"/>
        <v>2035</v>
      </c>
      <c r="P120" s="74" t="s">
        <v>618</v>
      </c>
      <c r="Q120" s="68" t="s">
        <v>780</v>
      </c>
      <c r="R120" s="101">
        <v>1.9</v>
      </c>
      <c r="S120" s="223">
        <f>System!$C$12</f>
        <v>0.19</v>
      </c>
      <c r="T120" s="188">
        <f t="shared" si="7"/>
        <v>0.36099999999999999</v>
      </c>
      <c r="U120" s="223">
        <f>System!$D$12</f>
        <v>0.35199999999999998</v>
      </c>
      <c r="V120" s="188">
        <f t="shared" si="8"/>
        <v>5.8586879999999981</v>
      </c>
      <c r="W120" s="57"/>
      <c r="Y120" s="59"/>
      <c r="Z120" s="178"/>
      <c r="AA120" s="178"/>
      <c r="AB120" s="57"/>
      <c r="AC120" s="57"/>
      <c r="AD120" s="57"/>
      <c r="AE120" s="57"/>
      <c r="AF120" s="57"/>
      <c r="AG120" s="57"/>
      <c r="AH120" s="57"/>
      <c r="AI120" s="132"/>
      <c r="AJ120" s="57"/>
      <c r="AK120" s="106"/>
      <c r="AL120" s="57"/>
      <c r="AN120" s="57"/>
      <c r="AO120" s="57"/>
      <c r="AP120" s="57"/>
      <c r="AQ120" s="57"/>
      <c r="AR120" s="57"/>
      <c r="AT120" s="67"/>
      <c r="AU120" s="67"/>
    </row>
    <row r="121" spans="1:47">
      <c r="A121" s="13"/>
      <c r="B121" s="73" t="s">
        <v>614</v>
      </c>
      <c r="C121" s="36" t="s">
        <v>1438</v>
      </c>
      <c r="D121" s="73" t="s">
        <v>118</v>
      </c>
      <c r="E121" s="61" t="s">
        <v>117</v>
      </c>
      <c r="F121" s="119">
        <v>45.571972899999999</v>
      </c>
      <c r="G121" s="119">
        <v>-61.311174299999998</v>
      </c>
      <c r="H121" s="36" t="s">
        <v>799</v>
      </c>
      <c r="I121" s="68" t="s">
        <v>1154</v>
      </c>
      <c r="J121" s="75" t="s">
        <v>488</v>
      </c>
      <c r="K121" s="68" t="s">
        <v>1344</v>
      </c>
      <c r="L121" s="98">
        <v>69</v>
      </c>
      <c r="M121" s="74">
        <v>2010</v>
      </c>
      <c r="N121" s="74">
        <f t="shared" si="9"/>
        <v>2030</v>
      </c>
      <c r="O121" s="225"/>
      <c r="P121" s="74" t="s">
        <v>618</v>
      </c>
      <c r="Q121" s="68" t="s">
        <v>780</v>
      </c>
      <c r="R121" s="101">
        <v>22.8</v>
      </c>
      <c r="S121" s="223">
        <f>System!$C$12</f>
        <v>0.19</v>
      </c>
      <c r="T121" s="188">
        <f t="shared" si="7"/>
        <v>4.3319999999999999</v>
      </c>
      <c r="U121" s="223">
        <f>System!$D$12</f>
        <v>0.35199999999999998</v>
      </c>
      <c r="V121" s="188">
        <f t="shared" si="8"/>
        <v>70.304256000000009</v>
      </c>
      <c r="W121" s="57"/>
      <c r="X121" s="225"/>
      <c r="Y121" s="59"/>
      <c r="Z121" s="178"/>
      <c r="AA121" s="178"/>
      <c r="AB121" s="57"/>
      <c r="AC121" s="57"/>
      <c r="AD121" s="57"/>
      <c r="AE121" s="57"/>
      <c r="AF121" s="57"/>
      <c r="AG121" s="57"/>
      <c r="AH121" s="57"/>
      <c r="AI121" s="132"/>
      <c r="AJ121" s="57"/>
      <c r="AK121" s="106"/>
      <c r="AL121" s="57"/>
      <c r="AM121" s="225"/>
      <c r="AN121" s="57"/>
      <c r="AO121" s="57"/>
      <c r="AP121" s="57"/>
      <c r="AQ121" s="57"/>
      <c r="AR121" s="57"/>
      <c r="AS121" s="225"/>
      <c r="AT121" s="67"/>
      <c r="AU121" s="67"/>
    </row>
    <row r="122" spans="1:47">
      <c r="A122" s="13"/>
      <c r="B122" s="73" t="s">
        <v>196</v>
      </c>
      <c r="C122" s="36" t="s">
        <v>1440</v>
      </c>
      <c r="D122" s="73" t="s">
        <v>153</v>
      </c>
      <c r="E122" s="61" t="s">
        <v>215</v>
      </c>
      <c r="F122" s="119">
        <v>44.725000000000001</v>
      </c>
      <c r="G122" s="119">
        <v>-63.356920600000002</v>
      </c>
      <c r="H122" s="36" t="s">
        <v>799</v>
      </c>
      <c r="I122" s="68" t="s">
        <v>1154</v>
      </c>
      <c r="J122" s="75" t="s">
        <v>453</v>
      </c>
      <c r="K122" s="68" t="s">
        <v>1198</v>
      </c>
      <c r="L122" s="98">
        <v>69</v>
      </c>
      <c r="M122" s="74">
        <v>2016</v>
      </c>
      <c r="N122" s="74">
        <f t="shared" si="9"/>
        <v>2036</v>
      </c>
      <c r="O122" s="225"/>
      <c r="P122" s="74" t="s">
        <v>618</v>
      </c>
      <c r="Q122" s="68" t="s">
        <v>780</v>
      </c>
      <c r="R122" s="101">
        <v>3.2</v>
      </c>
      <c r="S122" s="223">
        <f>System!$C$12</f>
        <v>0.19</v>
      </c>
      <c r="T122" s="188">
        <f t="shared" si="7"/>
        <v>0.6080000000000001</v>
      </c>
      <c r="U122" s="223">
        <f>System!$D$12</f>
        <v>0.35199999999999998</v>
      </c>
      <c r="V122" s="188">
        <f t="shared" si="8"/>
        <v>9.8672640000000005</v>
      </c>
      <c r="W122" s="57"/>
      <c r="X122" s="225"/>
      <c r="Y122" s="59"/>
      <c r="Z122" s="178"/>
      <c r="AA122" s="178"/>
      <c r="AB122" s="57"/>
      <c r="AC122" s="57"/>
      <c r="AD122" s="57"/>
      <c r="AE122" s="57"/>
      <c r="AF122" s="57"/>
      <c r="AG122" s="57"/>
      <c r="AH122" s="57"/>
      <c r="AI122" s="132"/>
      <c r="AJ122" s="57"/>
      <c r="AK122" s="106"/>
      <c r="AL122" s="57"/>
      <c r="AM122" s="225"/>
      <c r="AN122" s="57"/>
      <c r="AO122" s="57"/>
      <c r="AP122" s="57"/>
      <c r="AQ122" s="57"/>
      <c r="AR122" s="57"/>
      <c r="AS122" s="225"/>
      <c r="AT122" s="67"/>
      <c r="AU122" s="67"/>
    </row>
    <row r="123" spans="1:47">
      <c r="A123" s="13"/>
      <c r="B123" s="73" t="s">
        <v>110</v>
      </c>
      <c r="C123" s="36" t="s">
        <v>1441</v>
      </c>
      <c r="D123" s="73" t="s">
        <v>111</v>
      </c>
      <c r="E123" s="61" t="s">
        <v>204</v>
      </c>
      <c r="F123" s="119">
        <v>43.607084308470803</v>
      </c>
      <c r="G123" s="119">
        <v>-65.794778532724905</v>
      </c>
      <c r="H123" s="36" t="s">
        <v>799</v>
      </c>
      <c r="I123" s="68" t="s">
        <v>1154</v>
      </c>
      <c r="J123" s="75" t="s">
        <v>571</v>
      </c>
      <c r="K123" s="68" t="s">
        <v>1156</v>
      </c>
      <c r="L123" s="98">
        <v>69</v>
      </c>
      <c r="M123" s="74">
        <v>2005</v>
      </c>
      <c r="N123" s="74">
        <f t="shared" si="9"/>
        <v>2025</v>
      </c>
      <c r="P123" s="74" t="s">
        <v>618</v>
      </c>
      <c r="Q123" s="68" t="s">
        <v>780</v>
      </c>
      <c r="R123" s="101">
        <v>30.6</v>
      </c>
      <c r="S123" s="223">
        <f>System!$C$12</f>
        <v>0.19</v>
      </c>
      <c r="T123" s="188">
        <f t="shared" si="7"/>
        <v>5.8140000000000001</v>
      </c>
      <c r="U123" s="223">
        <f>System!$D$12</f>
        <v>0.35199999999999998</v>
      </c>
      <c r="V123" s="188">
        <f t="shared" si="8"/>
        <v>94.355712000000011</v>
      </c>
      <c r="W123" s="57"/>
      <c r="Y123" s="90"/>
      <c r="Z123" s="86"/>
      <c r="AA123" s="91"/>
      <c r="AB123" s="90"/>
      <c r="AC123" s="87"/>
      <c r="AD123" s="87"/>
      <c r="AE123" s="87"/>
      <c r="AF123" s="89"/>
      <c r="AG123" s="87"/>
      <c r="AH123" s="90"/>
      <c r="AI123" s="139"/>
      <c r="AJ123" s="87"/>
      <c r="AK123" s="106"/>
      <c r="AL123" s="57"/>
      <c r="AM123" s="160"/>
      <c r="AN123" s="87"/>
      <c r="AO123" s="87"/>
      <c r="AP123" s="87"/>
      <c r="AQ123" s="87"/>
      <c r="AR123" s="87"/>
      <c r="AT123" s="115"/>
      <c r="AU123" s="87"/>
    </row>
    <row r="124" spans="1:47">
      <c r="A124" s="13"/>
      <c r="B124" s="73" t="s">
        <v>609</v>
      </c>
      <c r="C124" s="36" t="s">
        <v>1442</v>
      </c>
      <c r="D124" s="73" t="s">
        <v>144</v>
      </c>
      <c r="E124" s="110" t="s">
        <v>143</v>
      </c>
      <c r="F124" s="119">
        <v>45.316090600000003</v>
      </c>
      <c r="G124" s="119">
        <v>-60.999510700000002</v>
      </c>
      <c r="H124" s="36" t="s">
        <v>799</v>
      </c>
      <c r="I124" s="68" t="s">
        <v>1154</v>
      </c>
      <c r="J124" s="75" t="s">
        <v>512</v>
      </c>
      <c r="K124" s="68" t="s">
        <v>1342</v>
      </c>
      <c r="L124" s="98">
        <v>69</v>
      </c>
      <c r="M124" s="74">
        <v>2015</v>
      </c>
      <c r="N124" s="74">
        <f t="shared" si="9"/>
        <v>2035</v>
      </c>
      <c r="P124" s="74" t="s">
        <v>618</v>
      </c>
      <c r="Q124" s="68" t="s">
        <v>780</v>
      </c>
      <c r="R124" s="101">
        <v>13.8</v>
      </c>
      <c r="S124" s="223">
        <f>System!$C$12</f>
        <v>0.19</v>
      </c>
      <c r="T124" s="188">
        <f t="shared" si="7"/>
        <v>2.6220000000000003</v>
      </c>
      <c r="U124" s="223">
        <f>System!$D$12</f>
        <v>0.35199999999999998</v>
      </c>
      <c r="V124" s="188">
        <f t="shared" si="8"/>
        <v>42.552576000000002</v>
      </c>
      <c r="W124" s="57"/>
      <c r="Y124" s="90"/>
      <c r="Z124" s="86"/>
      <c r="AA124" s="91"/>
      <c r="AB124" s="90"/>
      <c r="AC124" s="87"/>
      <c r="AD124" s="87"/>
      <c r="AE124" s="87"/>
      <c r="AF124" s="89"/>
      <c r="AG124" s="87"/>
      <c r="AH124" s="90"/>
      <c r="AI124" s="139"/>
      <c r="AJ124" s="87"/>
      <c r="AK124" s="106"/>
      <c r="AL124" s="57"/>
      <c r="AN124" s="87"/>
      <c r="AO124" s="87"/>
      <c r="AP124" s="87"/>
      <c r="AQ124" s="87"/>
      <c r="AR124" s="87"/>
      <c r="AT124" s="115"/>
      <c r="AU124" s="87"/>
    </row>
    <row r="125" spans="1:47">
      <c r="A125" s="13"/>
      <c r="B125" s="73" t="s">
        <v>201</v>
      </c>
      <c r="C125" s="36" t="s">
        <v>1443</v>
      </c>
      <c r="D125" s="73" t="s">
        <v>145</v>
      </c>
      <c r="E125" s="110" t="s">
        <v>202</v>
      </c>
      <c r="F125" s="119">
        <v>43.519638399999998</v>
      </c>
      <c r="G125" s="119">
        <v>-65.662407900000005</v>
      </c>
      <c r="H125" s="36" t="s">
        <v>799</v>
      </c>
      <c r="I125" s="68" t="s">
        <v>1154</v>
      </c>
      <c r="J125" s="75" t="s">
        <v>422</v>
      </c>
      <c r="K125" s="68" t="s">
        <v>1190</v>
      </c>
      <c r="L125" s="98">
        <v>69</v>
      </c>
      <c r="M125" s="74">
        <v>2015</v>
      </c>
      <c r="N125" s="74">
        <f t="shared" si="9"/>
        <v>2035</v>
      </c>
      <c r="P125" s="74" t="s">
        <v>618</v>
      </c>
      <c r="Q125" s="68" t="s">
        <v>780</v>
      </c>
      <c r="R125" s="101">
        <v>3.2</v>
      </c>
      <c r="S125" s="223">
        <f>System!$C$12</f>
        <v>0.19</v>
      </c>
      <c r="T125" s="188">
        <f t="shared" si="7"/>
        <v>0.6080000000000001</v>
      </c>
      <c r="U125" s="223">
        <f>System!$D$12</f>
        <v>0.35199999999999998</v>
      </c>
      <c r="V125" s="188">
        <f t="shared" si="8"/>
        <v>9.8672640000000005</v>
      </c>
      <c r="W125" s="57"/>
      <c r="Y125" s="90"/>
      <c r="Z125" s="86"/>
      <c r="AA125" s="91"/>
      <c r="AB125" s="90"/>
      <c r="AC125" s="87"/>
      <c r="AD125" s="87"/>
      <c r="AE125" s="87"/>
      <c r="AF125" s="89"/>
      <c r="AG125" s="87"/>
      <c r="AH125" s="90"/>
      <c r="AI125" s="139"/>
      <c r="AJ125" s="87"/>
      <c r="AK125" s="106"/>
      <c r="AL125" s="57"/>
      <c r="AN125" s="87"/>
      <c r="AO125" s="87"/>
      <c r="AP125" s="87"/>
      <c r="AQ125" s="87"/>
      <c r="AR125" s="87"/>
      <c r="AT125" s="115"/>
      <c r="AU125" s="87"/>
    </row>
    <row r="126" spans="1:47">
      <c r="A126" s="13"/>
      <c r="B126" s="73" t="s">
        <v>612</v>
      </c>
      <c r="C126" s="36" t="s">
        <v>1444</v>
      </c>
      <c r="D126" s="73" t="s">
        <v>142</v>
      </c>
      <c r="E126" s="110" t="s">
        <v>211</v>
      </c>
      <c r="F126" s="119">
        <v>44.766812100000003</v>
      </c>
      <c r="G126" s="119">
        <v>-64.3349987</v>
      </c>
      <c r="H126" s="36" t="s">
        <v>799</v>
      </c>
      <c r="I126" s="68" t="s">
        <v>1154</v>
      </c>
      <c r="J126" s="75" t="s">
        <v>554</v>
      </c>
      <c r="K126" s="68" t="s">
        <v>1172</v>
      </c>
      <c r="L126" s="98">
        <v>138</v>
      </c>
      <c r="M126" s="74">
        <v>2015</v>
      </c>
      <c r="N126" s="74">
        <f t="shared" si="9"/>
        <v>2035</v>
      </c>
      <c r="P126" s="74" t="s">
        <v>618</v>
      </c>
      <c r="Q126" s="68" t="s">
        <v>780</v>
      </c>
      <c r="R126" s="101">
        <v>102</v>
      </c>
      <c r="S126" s="223">
        <f>System!$C$12</f>
        <v>0.19</v>
      </c>
      <c r="T126" s="188">
        <f t="shared" si="7"/>
        <v>19.38</v>
      </c>
      <c r="U126" s="223">
        <f>System!$D$12</f>
        <v>0.35199999999999998</v>
      </c>
      <c r="V126" s="188">
        <f t="shared" si="8"/>
        <v>314.51903999999996</v>
      </c>
      <c r="W126" s="57"/>
      <c r="Y126" s="90"/>
      <c r="Z126" s="86"/>
      <c r="AA126" s="91"/>
      <c r="AB126" s="90"/>
      <c r="AC126" s="87"/>
      <c r="AD126" s="87"/>
      <c r="AE126" s="87"/>
      <c r="AF126" s="89"/>
      <c r="AG126" s="87"/>
      <c r="AH126" s="90"/>
      <c r="AI126" s="139"/>
      <c r="AJ126" s="87"/>
      <c r="AK126" s="106"/>
      <c r="AL126" s="57"/>
      <c r="AN126" s="87"/>
      <c r="AO126" s="87"/>
      <c r="AP126" s="87"/>
      <c r="AQ126" s="87"/>
      <c r="AR126" s="87"/>
      <c r="AT126" s="115"/>
      <c r="AU126" s="87"/>
    </row>
    <row r="127" spans="1:47">
      <c r="A127" s="13"/>
      <c r="B127" s="73" t="s">
        <v>137</v>
      </c>
      <c r="C127" s="36" t="s">
        <v>1445</v>
      </c>
      <c r="D127" s="73" t="s">
        <v>159</v>
      </c>
      <c r="E127" s="61" t="s">
        <v>207</v>
      </c>
      <c r="F127" s="119">
        <v>46.150840100000003</v>
      </c>
      <c r="G127" s="119">
        <v>-61.381608499999999</v>
      </c>
      <c r="H127" s="36" t="s">
        <v>799</v>
      </c>
      <c r="I127" s="68" t="s">
        <v>1155</v>
      </c>
      <c r="J127" s="75" t="s">
        <v>891</v>
      </c>
      <c r="K127" s="68" t="s">
        <v>1219</v>
      </c>
      <c r="L127" s="98">
        <v>69</v>
      </c>
      <c r="M127" s="74">
        <v>2013</v>
      </c>
      <c r="N127" s="74">
        <f t="shared" si="9"/>
        <v>2033</v>
      </c>
      <c r="O127" s="160"/>
      <c r="P127" s="74" t="s">
        <v>618</v>
      </c>
      <c r="Q127" s="68" t="s">
        <v>780</v>
      </c>
      <c r="R127" s="101">
        <v>1.99</v>
      </c>
      <c r="S127" s="223">
        <f>System!$C$12</f>
        <v>0.19</v>
      </c>
      <c r="T127" s="188">
        <f t="shared" si="7"/>
        <v>0.37809999999999999</v>
      </c>
      <c r="U127" s="223">
        <f>System!$D$12</f>
        <v>0.35199999999999998</v>
      </c>
      <c r="V127" s="188">
        <f t="shared" si="8"/>
        <v>6.1362047999999989</v>
      </c>
      <c r="W127" s="57"/>
      <c r="X127" s="160"/>
      <c r="Y127" s="90"/>
      <c r="Z127" s="86"/>
      <c r="AA127" s="91"/>
      <c r="AB127" s="90"/>
      <c r="AC127" s="87"/>
      <c r="AD127" s="87"/>
      <c r="AE127" s="87"/>
      <c r="AF127" s="89"/>
      <c r="AG127" s="87"/>
      <c r="AH127" s="90"/>
      <c r="AI127" s="139"/>
      <c r="AJ127" s="87"/>
      <c r="AK127" s="106"/>
      <c r="AL127" s="57"/>
      <c r="AM127" s="160"/>
      <c r="AN127" s="87"/>
      <c r="AO127" s="87"/>
      <c r="AP127" s="87"/>
      <c r="AQ127" s="87"/>
      <c r="AR127" s="87"/>
      <c r="AT127" s="115"/>
      <c r="AU127" s="87"/>
    </row>
    <row r="128" spans="1:47">
      <c r="A128" s="13"/>
      <c r="B128" s="73" t="s">
        <v>140</v>
      </c>
      <c r="C128" s="36" t="s">
        <v>1446</v>
      </c>
      <c r="D128" s="73" t="s">
        <v>141</v>
      </c>
      <c r="E128" s="61" t="s">
        <v>205</v>
      </c>
      <c r="F128" s="118">
        <v>45.553156000000001</v>
      </c>
      <c r="G128" s="118">
        <v>-63.222853000000001</v>
      </c>
      <c r="H128" s="36" t="s">
        <v>799</v>
      </c>
      <c r="I128" s="68" t="s">
        <v>1154</v>
      </c>
      <c r="J128" s="75" t="s">
        <v>565</v>
      </c>
      <c r="K128" s="68" t="s">
        <v>1182</v>
      </c>
      <c r="L128" s="98">
        <v>69</v>
      </c>
      <c r="M128" s="74">
        <v>2013</v>
      </c>
      <c r="N128" s="74">
        <f t="shared" si="9"/>
        <v>2033</v>
      </c>
      <c r="P128" s="74" t="s">
        <v>618</v>
      </c>
      <c r="Q128" s="68" t="s">
        <v>780</v>
      </c>
      <c r="R128" s="101">
        <v>1.6</v>
      </c>
      <c r="S128" s="223">
        <f>System!$C$12</f>
        <v>0.19</v>
      </c>
      <c r="T128" s="188">
        <f t="shared" si="7"/>
        <v>0.30400000000000005</v>
      </c>
      <c r="U128" s="223">
        <f>System!$D$12</f>
        <v>0.35199999999999998</v>
      </c>
      <c r="V128" s="188">
        <f t="shared" si="8"/>
        <v>4.9336320000000002</v>
      </c>
      <c r="W128" s="57"/>
      <c r="Y128" s="90"/>
      <c r="Z128" s="86"/>
      <c r="AA128" s="91"/>
      <c r="AB128" s="90"/>
      <c r="AC128" s="87"/>
      <c r="AD128" s="87"/>
      <c r="AE128" s="87"/>
      <c r="AF128" s="89"/>
      <c r="AG128" s="87"/>
      <c r="AH128" s="90"/>
      <c r="AI128" s="139"/>
      <c r="AJ128" s="87"/>
      <c r="AK128" s="106"/>
      <c r="AL128" s="57"/>
      <c r="AM128" s="225"/>
      <c r="AN128" s="87"/>
      <c r="AO128" s="87"/>
      <c r="AP128" s="87"/>
      <c r="AQ128" s="87"/>
      <c r="AR128" s="87"/>
      <c r="AT128" s="115"/>
      <c r="AU128" s="87"/>
    </row>
    <row r="129" spans="1:58">
      <c r="A129" s="13"/>
      <c r="B129" s="73" t="s">
        <v>113</v>
      </c>
      <c r="C129" s="36" t="s">
        <v>1447</v>
      </c>
      <c r="D129" s="73" t="s">
        <v>114</v>
      </c>
      <c r="E129" s="110" t="s">
        <v>113</v>
      </c>
      <c r="F129" s="119">
        <v>45.6114915</v>
      </c>
      <c r="G129" s="119">
        <v>-64.023903300000001</v>
      </c>
      <c r="H129" s="36" t="s">
        <v>799</v>
      </c>
      <c r="I129" s="68" t="s">
        <v>1154</v>
      </c>
      <c r="J129" s="75" t="s">
        <v>885</v>
      </c>
      <c r="K129" s="68" t="s">
        <v>1345</v>
      </c>
      <c r="L129" s="98">
        <v>69</v>
      </c>
      <c r="M129" s="74">
        <v>2012</v>
      </c>
      <c r="N129" s="74">
        <f t="shared" si="9"/>
        <v>2032</v>
      </c>
      <c r="P129" s="74" t="s">
        <v>618</v>
      </c>
      <c r="Q129" s="68" t="s">
        <v>780</v>
      </c>
      <c r="R129" s="101">
        <v>2.1</v>
      </c>
      <c r="S129" s="223">
        <f>System!$C$12</f>
        <v>0.19</v>
      </c>
      <c r="T129" s="188">
        <f t="shared" si="7"/>
        <v>0.39900000000000002</v>
      </c>
      <c r="U129" s="223">
        <f>System!$D$12</f>
        <v>0.35199999999999998</v>
      </c>
      <c r="V129" s="188">
        <f t="shared" si="8"/>
        <v>6.4753920000000011</v>
      </c>
      <c r="W129" s="57"/>
      <c r="Y129" s="90"/>
      <c r="Z129" s="86"/>
      <c r="AA129" s="91"/>
      <c r="AB129" s="90"/>
      <c r="AC129" s="87"/>
      <c r="AD129" s="87"/>
      <c r="AE129" s="87"/>
      <c r="AF129" s="89"/>
      <c r="AG129" s="87"/>
      <c r="AH129" s="90"/>
      <c r="AI129" s="139"/>
      <c r="AJ129" s="87"/>
      <c r="AK129" s="106"/>
      <c r="AL129" s="57"/>
      <c r="AN129" s="87"/>
      <c r="AO129" s="87"/>
      <c r="AP129" s="87"/>
      <c r="AQ129" s="87"/>
      <c r="AR129" s="87"/>
      <c r="AT129" s="115"/>
      <c r="AU129" s="87"/>
    </row>
    <row r="130" spans="1:58">
      <c r="A130" s="13"/>
      <c r="B130" s="73" t="s">
        <v>183</v>
      </c>
      <c r="C130" s="36" t="s">
        <v>1448</v>
      </c>
      <c r="D130" s="73" t="s">
        <v>157</v>
      </c>
      <c r="E130" s="110" t="s">
        <v>218</v>
      </c>
      <c r="F130" s="119">
        <v>46.330736799999997</v>
      </c>
      <c r="G130" s="119">
        <v>-61.176833100000003</v>
      </c>
      <c r="H130" s="36" t="s">
        <v>799</v>
      </c>
      <c r="I130" s="68" t="s">
        <v>1155</v>
      </c>
      <c r="J130" s="75" t="s">
        <v>475</v>
      </c>
      <c r="K130" s="68" t="s">
        <v>1222</v>
      </c>
      <c r="L130" s="98">
        <v>69</v>
      </c>
      <c r="M130" s="74">
        <v>2014</v>
      </c>
      <c r="N130" s="74">
        <f t="shared" si="9"/>
        <v>2034</v>
      </c>
      <c r="P130" s="74" t="s">
        <v>618</v>
      </c>
      <c r="Q130" s="68" t="s">
        <v>780</v>
      </c>
      <c r="R130" s="101">
        <v>1.99</v>
      </c>
      <c r="S130" s="223">
        <f>System!$C$12</f>
        <v>0.19</v>
      </c>
      <c r="T130" s="188">
        <f t="shared" si="7"/>
        <v>0.37809999999999999</v>
      </c>
      <c r="U130" s="223">
        <f>System!$D$12</f>
        <v>0.35199999999999998</v>
      </c>
      <c r="V130" s="188">
        <f t="shared" si="8"/>
        <v>6.1362047999999989</v>
      </c>
      <c r="W130" s="57"/>
      <c r="Y130" s="90"/>
      <c r="Z130" s="86"/>
      <c r="AA130" s="91"/>
      <c r="AB130" s="90"/>
      <c r="AC130" s="87"/>
      <c r="AD130" s="87"/>
      <c r="AE130" s="87"/>
      <c r="AF130" s="89"/>
      <c r="AG130" s="87"/>
      <c r="AH130" s="90"/>
      <c r="AI130" s="139"/>
      <c r="AJ130" s="87"/>
      <c r="AK130" s="106"/>
      <c r="AL130" s="57"/>
      <c r="AN130" s="87"/>
      <c r="AO130" s="87"/>
      <c r="AP130" s="87"/>
      <c r="AQ130" s="87"/>
      <c r="AR130" s="87"/>
      <c r="AT130" s="115"/>
      <c r="AU130" s="87"/>
    </row>
    <row r="131" spans="1:58">
      <c r="A131" s="13"/>
      <c r="B131" s="73" t="s">
        <v>195</v>
      </c>
      <c r="C131" s="36" t="s">
        <v>1450</v>
      </c>
      <c r="D131" s="73" t="s">
        <v>152</v>
      </c>
      <c r="E131" s="61" t="s">
        <v>210</v>
      </c>
      <c r="F131" s="118">
        <v>44.541873000000002</v>
      </c>
      <c r="G131" s="118">
        <v>-63.603571000000002</v>
      </c>
      <c r="H131" s="36" t="s">
        <v>799</v>
      </c>
      <c r="I131" s="68" t="s">
        <v>1154</v>
      </c>
      <c r="J131" s="75" t="s">
        <v>876</v>
      </c>
      <c r="K131" s="68" t="s">
        <v>1197</v>
      </c>
      <c r="L131" s="98">
        <v>69</v>
      </c>
      <c r="M131" s="74">
        <v>2017</v>
      </c>
      <c r="N131" s="74">
        <f t="shared" si="9"/>
        <v>2037</v>
      </c>
      <c r="P131" s="74" t="s">
        <v>618</v>
      </c>
      <c r="Q131" s="68" t="s">
        <v>780</v>
      </c>
      <c r="R131" s="101">
        <v>7.05</v>
      </c>
      <c r="S131" s="223">
        <f>System!$C$12</f>
        <v>0.19</v>
      </c>
      <c r="T131" s="188">
        <f t="shared" si="7"/>
        <v>1.3394999999999999</v>
      </c>
      <c r="U131" s="223">
        <f>System!$D$12</f>
        <v>0.35199999999999998</v>
      </c>
      <c r="V131" s="188">
        <f t="shared" si="8"/>
        <v>21.738815999999996</v>
      </c>
      <c r="W131" s="57"/>
      <c r="Y131" s="90"/>
      <c r="Z131" s="86"/>
      <c r="AA131" s="91"/>
      <c r="AB131" s="90"/>
      <c r="AC131" s="87"/>
      <c r="AD131" s="87"/>
      <c r="AE131" s="87"/>
      <c r="AF131" s="89"/>
      <c r="AG131" s="87"/>
      <c r="AH131" s="90"/>
      <c r="AI131" s="139"/>
      <c r="AJ131" s="87"/>
      <c r="AK131" s="106"/>
      <c r="AL131" s="57"/>
      <c r="AN131" s="87"/>
      <c r="AO131" s="87"/>
      <c r="AP131" s="87"/>
      <c r="AQ131" s="87"/>
      <c r="AR131" s="87"/>
      <c r="AT131" s="115"/>
      <c r="AU131" s="87"/>
    </row>
    <row r="132" spans="1:58">
      <c r="A132" s="13"/>
      <c r="B132" s="73" t="s">
        <v>193</v>
      </c>
      <c r="C132" s="36" t="s">
        <v>1451</v>
      </c>
      <c r="D132" s="73" t="s">
        <v>150</v>
      </c>
      <c r="E132" s="61" t="s">
        <v>205</v>
      </c>
      <c r="F132" s="119">
        <v>45.3181248</v>
      </c>
      <c r="G132" s="119">
        <v>-63.341117599999997</v>
      </c>
      <c r="H132" s="36" t="s">
        <v>799</v>
      </c>
      <c r="I132" s="68" t="s">
        <v>1154</v>
      </c>
      <c r="J132" s="75" t="s">
        <v>455</v>
      </c>
      <c r="K132" s="68" t="s">
        <v>1210</v>
      </c>
      <c r="L132" s="98">
        <v>69</v>
      </c>
      <c r="M132" s="74">
        <v>2014</v>
      </c>
      <c r="N132" s="74">
        <f t="shared" si="9"/>
        <v>2034</v>
      </c>
      <c r="P132" s="74" t="s">
        <v>618</v>
      </c>
      <c r="Q132" s="68" t="s">
        <v>780</v>
      </c>
      <c r="R132" s="101">
        <v>4</v>
      </c>
      <c r="S132" s="223">
        <f>System!$C$12</f>
        <v>0.19</v>
      </c>
      <c r="T132" s="188">
        <f t="shared" ref="T132:T137" si="10">R132*S132</f>
        <v>0.76</v>
      </c>
      <c r="U132" s="223">
        <f>System!$D$12</f>
        <v>0.35199999999999998</v>
      </c>
      <c r="V132" s="188">
        <f t="shared" ref="V132:V137" si="11">R132*24*365*U132/1000</f>
        <v>12.33408</v>
      </c>
      <c r="W132" s="57"/>
      <c r="Y132" s="90"/>
      <c r="Z132" s="86"/>
      <c r="AA132" s="91"/>
      <c r="AB132" s="90"/>
      <c r="AC132" s="87"/>
      <c r="AD132" s="87"/>
      <c r="AE132" s="87"/>
      <c r="AF132" s="89"/>
      <c r="AG132" s="87"/>
      <c r="AH132" s="90"/>
      <c r="AI132" s="139"/>
      <c r="AJ132" s="87"/>
      <c r="AK132" s="106"/>
      <c r="AL132" s="57"/>
      <c r="AN132" s="87"/>
      <c r="AO132" s="87"/>
      <c r="AP132" s="87"/>
      <c r="AQ132" s="87"/>
      <c r="AR132" s="87"/>
      <c r="AT132" s="115"/>
      <c r="AU132" s="87"/>
    </row>
    <row r="133" spans="1:58">
      <c r="A133" s="13"/>
      <c r="B133" s="73" t="s">
        <v>194</v>
      </c>
      <c r="C133" s="36" t="s">
        <v>1452</v>
      </c>
      <c r="D133" s="73" t="s">
        <v>151</v>
      </c>
      <c r="E133" s="61" t="s">
        <v>205</v>
      </c>
      <c r="F133" s="119">
        <v>45.326273700000002</v>
      </c>
      <c r="G133" s="119">
        <v>-63.344076700000002</v>
      </c>
      <c r="H133" s="36" t="s">
        <v>799</v>
      </c>
      <c r="I133" s="68" t="s">
        <v>1154</v>
      </c>
      <c r="J133" s="75" t="s">
        <v>423</v>
      </c>
      <c r="K133" s="68" t="s">
        <v>1211</v>
      </c>
      <c r="L133" s="98">
        <v>69</v>
      </c>
      <c r="M133" s="74">
        <v>2014</v>
      </c>
      <c r="N133" s="74">
        <f t="shared" si="9"/>
        <v>2034</v>
      </c>
      <c r="P133" s="74" t="s">
        <v>618</v>
      </c>
      <c r="Q133" s="68" t="s">
        <v>780</v>
      </c>
      <c r="R133" s="101">
        <v>6</v>
      </c>
      <c r="S133" s="223">
        <f>System!$C$12</f>
        <v>0.19</v>
      </c>
      <c r="T133" s="188">
        <f t="shared" si="10"/>
        <v>1.1400000000000001</v>
      </c>
      <c r="U133" s="223">
        <f>System!$D$12</f>
        <v>0.35199999999999998</v>
      </c>
      <c r="V133" s="188">
        <f t="shared" si="11"/>
        <v>18.50112</v>
      </c>
      <c r="W133" s="57"/>
      <c r="Y133" s="90"/>
      <c r="Z133" s="86"/>
      <c r="AA133" s="91"/>
      <c r="AB133" s="90"/>
      <c r="AC133" s="87"/>
      <c r="AD133" s="87"/>
      <c r="AE133" s="87"/>
      <c r="AF133" s="89"/>
      <c r="AG133" s="87"/>
      <c r="AH133" s="90"/>
      <c r="AI133" s="139"/>
      <c r="AJ133" s="87"/>
      <c r="AK133" s="106"/>
      <c r="AL133" s="57"/>
      <c r="AN133" s="87"/>
      <c r="AO133" s="87"/>
      <c r="AP133" s="87"/>
      <c r="AQ133" s="87"/>
      <c r="AR133" s="87"/>
      <c r="AT133" s="115"/>
      <c r="AU133" s="87"/>
    </row>
    <row r="134" spans="1:58">
      <c r="A134" s="13"/>
      <c r="B134" s="73" t="s">
        <v>189</v>
      </c>
      <c r="C134" s="36" t="s">
        <v>1456</v>
      </c>
      <c r="D134" s="73" t="s">
        <v>169</v>
      </c>
      <c r="E134" s="61" t="s">
        <v>212</v>
      </c>
      <c r="F134" s="119">
        <v>45.197000000000003</v>
      </c>
      <c r="G134" s="119">
        <v>-63.968804900000002</v>
      </c>
      <c r="H134" s="36" t="s">
        <v>799</v>
      </c>
      <c r="I134" s="68" t="s">
        <v>1154</v>
      </c>
      <c r="J134" s="75" t="s">
        <v>568</v>
      </c>
      <c r="K134" s="68" t="s">
        <v>1209</v>
      </c>
      <c r="L134" s="98">
        <v>69</v>
      </c>
      <c r="M134" s="74">
        <v>2016</v>
      </c>
      <c r="N134" s="74">
        <f t="shared" si="9"/>
        <v>2036</v>
      </c>
      <c r="O134" s="160"/>
      <c r="P134" s="74" t="s">
        <v>618</v>
      </c>
      <c r="Q134" s="68" t="s">
        <v>780</v>
      </c>
      <c r="R134" s="101">
        <v>1.99</v>
      </c>
      <c r="S134" s="223">
        <f>System!$C$12</f>
        <v>0.19</v>
      </c>
      <c r="T134" s="188">
        <f t="shared" si="10"/>
        <v>0.37809999999999999</v>
      </c>
      <c r="U134" s="223">
        <f>System!$D$12</f>
        <v>0.35199999999999998</v>
      </c>
      <c r="V134" s="188">
        <f t="shared" si="11"/>
        <v>6.1362047999999989</v>
      </c>
      <c r="W134" s="57"/>
      <c r="X134" s="160"/>
      <c r="Y134" s="90"/>
      <c r="Z134" s="86"/>
      <c r="AA134" s="91"/>
      <c r="AB134" s="90"/>
      <c r="AC134" s="87"/>
      <c r="AD134" s="87"/>
      <c r="AE134" s="87"/>
      <c r="AF134" s="89"/>
      <c r="AG134" s="87"/>
      <c r="AH134" s="90"/>
      <c r="AI134" s="139"/>
      <c r="AJ134" s="87"/>
      <c r="AK134" s="106"/>
      <c r="AL134" s="57"/>
      <c r="AM134" s="225"/>
      <c r="AN134" s="87"/>
      <c r="AO134" s="87"/>
      <c r="AP134" s="87"/>
      <c r="AQ134" s="87"/>
      <c r="AR134" s="87"/>
      <c r="AS134" s="225"/>
      <c r="AT134" s="115"/>
      <c r="AU134" s="87"/>
    </row>
    <row r="135" spans="1:58">
      <c r="A135" s="13"/>
      <c r="B135" s="73" t="s">
        <v>130</v>
      </c>
      <c r="C135" s="36" t="s">
        <v>1457</v>
      </c>
      <c r="D135" s="73" t="s">
        <v>131</v>
      </c>
      <c r="E135" s="110" t="s">
        <v>95</v>
      </c>
      <c r="F135" s="119">
        <v>44.8991215</v>
      </c>
      <c r="G135" s="119">
        <v>-62.466090999999999</v>
      </c>
      <c r="H135" s="36" t="s">
        <v>799</v>
      </c>
      <c r="I135" s="68" t="s">
        <v>1154</v>
      </c>
      <c r="J135" s="75" t="s">
        <v>454</v>
      </c>
      <c r="K135" s="68" t="s">
        <v>1203</v>
      </c>
      <c r="L135" s="98">
        <v>69</v>
      </c>
      <c r="M135" s="74">
        <v>2011</v>
      </c>
      <c r="N135" s="74">
        <f t="shared" si="9"/>
        <v>2031</v>
      </c>
      <c r="P135" s="74" t="s">
        <v>618</v>
      </c>
      <c r="Q135" s="68" t="s">
        <v>780</v>
      </c>
      <c r="R135" s="101">
        <v>1.5</v>
      </c>
      <c r="S135" s="223">
        <f>System!$C$12</f>
        <v>0.19</v>
      </c>
      <c r="T135" s="188">
        <f t="shared" si="10"/>
        <v>0.28500000000000003</v>
      </c>
      <c r="U135" s="223">
        <f>System!$D$12</f>
        <v>0.35199999999999998</v>
      </c>
      <c r="V135" s="188">
        <f t="shared" si="11"/>
        <v>4.6252800000000001</v>
      </c>
      <c r="W135" s="57"/>
      <c r="Y135" s="90"/>
      <c r="Z135" s="86"/>
      <c r="AA135" s="91"/>
      <c r="AB135" s="90"/>
      <c r="AC135" s="87"/>
      <c r="AD135" s="87"/>
      <c r="AE135" s="87"/>
      <c r="AF135" s="89"/>
      <c r="AG135" s="87"/>
      <c r="AH135" s="90"/>
      <c r="AI135" s="139"/>
      <c r="AJ135" s="87"/>
      <c r="AK135" s="106"/>
      <c r="AL135" s="57"/>
      <c r="AN135" s="87"/>
      <c r="AO135" s="87"/>
      <c r="AP135" s="87"/>
      <c r="AQ135" s="87"/>
      <c r="AR135" s="87"/>
      <c r="AT135" s="115"/>
      <c r="AU135" s="87"/>
    </row>
    <row r="136" spans="1:58">
      <c r="A136" s="13"/>
      <c r="B136" s="73" t="s">
        <v>191</v>
      </c>
      <c r="C136" s="36" t="s">
        <v>1458</v>
      </c>
      <c r="D136" s="73" t="s">
        <v>145</v>
      </c>
      <c r="E136" s="110" t="s">
        <v>204</v>
      </c>
      <c r="F136" s="119">
        <v>43.752839799999997</v>
      </c>
      <c r="G136" s="119">
        <v>-66.013897200000002</v>
      </c>
      <c r="H136" s="36" t="s">
        <v>799</v>
      </c>
      <c r="I136" s="68" t="s">
        <v>1154</v>
      </c>
      <c r="J136" s="75" t="s">
        <v>462</v>
      </c>
      <c r="K136" s="68" t="s">
        <v>1192</v>
      </c>
      <c r="L136" s="98">
        <v>69</v>
      </c>
      <c r="M136" s="74">
        <v>2015</v>
      </c>
      <c r="N136" s="74">
        <f t="shared" si="9"/>
        <v>2035</v>
      </c>
      <c r="O136" s="160"/>
      <c r="P136" s="74" t="s">
        <v>618</v>
      </c>
      <c r="Q136" s="68" t="s">
        <v>780</v>
      </c>
      <c r="R136" s="101">
        <v>1.68</v>
      </c>
      <c r="S136" s="223">
        <f>System!$C$12</f>
        <v>0.19</v>
      </c>
      <c r="T136" s="188">
        <f t="shared" si="10"/>
        <v>0.31919999999999998</v>
      </c>
      <c r="U136" s="223">
        <f>System!$D$12</f>
        <v>0.35199999999999998</v>
      </c>
      <c r="V136" s="188">
        <f t="shared" si="11"/>
        <v>5.1803135999999999</v>
      </c>
      <c r="W136" s="57"/>
      <c r="X136" s="160"/>
      <c r="Y136" s="90"/>
      <c r="Z136" s="86"/>
      <c r="AA136" s="91"/>
      <c r="AB136" s="90"/>
      <c r="AC136" s="87"/>
      <c r="AD136" s="87"/>
      <c r="AE136" s="87"/>
      <c r="AF136" s="89"/>
      <c r="AG136" s="87"/>
      <c r="AH136" s="90"/>
      <c r="AI136" s="139"/>
      <c r="AJ136" s="87"/>
      <c r="AK136" s="106"/>
      <c r="AL136" s="57"/>
      <c r="AM136" s="160"/>
      <c r="AN136" s="87"/>
      <c r="AO136" s="87"/>
      <c r="AP136" s="87"/>
      <c r="AQ136" s="87"/>
      <c r="AR136" s="87"/>
      <c r="AT136" s="115"/>
      <c r="AU136" s="87"/>
    </row>
    <row r="137" spans="1:58">
      <c r="A137" s="13"/>
      <c r="B137" s="73" t="s">
        <v>192</v>
      </c>
      <c r="C137" s="36" t="s">
        <v>1459</v>
      </c>
      <c r="D137" s="73" t="s">
        <v>149</v>
      </c>
      <c r="E137" s="61" t="s">
        <v>211</v>
      </c>
      <c r="F137" s="119">
        <v>44.407831299999998</v>
      </c>
      <c r="G137" s="119">
        <v>-64.466217599999993</v>
      </c>
      <c r="H137" s="36" t="s">
        <v>799</v>
      </c>
      <c r="I137" s="68" t="s">
        <v>1154</v>
      </c>
      <c r="J137" s="75" t="s">
        <v>875</v>
      </c>
      <c r="K137" s="68" t="s">
        <v>1196</v>
      </c>
      <c r="L137" s="98">
        <v>69</v>
      </c>
      <c r="M137" s="74">
        <v>2014</v>
      </c>
      <c r="N137" s="74">
        <f t="shared" si="9"/>
        <v>2034</v>
      </c>
      <c r="O137" s="160"/>
      <c r="P137" s="74" t="s">
        <v>618</v>
      </c>
      <c r="Q137" s="68" t="s">
        <v>780</v>
      </c>
      <c r="R137" s="101">
        <v>4</v>
      </c>
      <c r="S137" s="223">
        <f>System!$C$12</f>
        <v>0.19</v>
      </c>
      <c r="T137" s="188">
        <f t="shared" si="10"/>
        <v>0.76</v>
      </c>
      <c r="U137" s="223">
        <f>System!$D$12</f>
        <v>0.35199999999999998</v>
      </c>
      <c r="V137" s="188">
        <f t="shared" si="11"/>
        <v>12.33408</v>
      </c>
      <c r="W137" s="57"/>
      <c r="X137" s="160"/>
      <c r="Y137" s="90"/>
      <c r="Z137" s="86"/>
      <c r="AA137" s="91"/>
      <c r="AB137" s="90"/>
      <c r="AC137" s="87"/>
      <c r="AD137" s="87"/>
      <c r="AE137" s="87"/>
      <c r="AF137" s="89"/>
      <c r="AG137" s="87"/>
      <c r="AH137" s="90"/>
      <c r="AI137" s="139"/>
      <c r="AJ137" s="87"/>
      <c r="AK137" s="106"/>
      <c r="AL137" s="57"/>
      <c r="AM137" s="160"/>
      <c r="AN137" s="87"/>
      <c r="AO137" s="87"/>
      <c r="AP137" s="87"/>
      <c r="AQ137" s="87"/>
      <c r="AR137" s="87"/>
      <c r="AT137" s="115"/>
      <c r="AU137" s="87"/>
    </row>
    <row r="138" spans="1:58">
      <c r="A138" s="13"/>
      <c r="B138" s="7"/>
      <c r="C138" s="233"/>
      <c r="D138" s="7"/>
      <c r="E138" s="33"/>
      <c r="F138" s="33"/>
      <c r="G138" s="33"/>
      <c r="I138" s="12"/>
      <c r="J138" s="160"/>
      <c r="K138" s="160"/>
      <c r="L138" s="41"/>
      <c r="M138" s="33"/>
      <c r="N138" s="33"/>
      <c r="P138" s="33"/>
      <c r="Q138" s="127"/>
      <c r="R138" s="70"/>
      <c r="S138" s="182"/>
      <c r="T138" s="23"/>
      <c r="U138" s="123"/>
      <c r="V138" s="35"/>
      <c r="W138" s="123"/>
      <c r="Y138" s="99"/>
      <c r="Z138" s="41"/>
      <c r="AA138" s="23"/>
      <c r="AB138" s="41"/>
      <c r="AC138" s="41"/>
      <c r="AG138" s="29"/>
      <c r="AH138" s="38"/>
    </row>
    <row r="139" spans="1:58">
      <c r="A139" s="58" t="s">
        <v>787</v>
      </c>
      <c r="B139" s="7"/>
      <c r="C139" s="233"/>
      <c r="D139" s="7"/>
      <c r="E139" s="33"/>
      <c r="F139" s="33"/>
      <c r="G139" s="33"/>
      <c r="I139" s="12"/>
      <c r="J139" s="160"/>
      <c r="K139" s="160"/>
      <c r="L139" s="41"/>
      <c r="M139" s="33"/>
      <c r="N139" s="33"/>
      <c r="P139" s="33"/>
      <c r="Q139" s="127"/>
      <c r="R139" s="33"/>
      <c r="S139" s="127"/>
      <c r="T139" s="33"/>
      <c r="U139" s="23"/>
      <c r="V139" s="23"/>
      <c r="W139" s="35"/>
      <c r="X139" s="35"/>
      <c r="AA139" s="99"/>
      <c r="AB139" s="23"/>
      <c r="AC139" s="41"/>
      <c r="AD139" s="23"/>
      <c r="AH139" s="99"/>
      <c r="AI139" s="41"/>
      <c r="AJ139" s="99"/>
      <c r="AM139" s="99"/>
      <c r="AN139" s="23"/>
      <c r="AO139" s="29"/>
      <c r="AS139" s="99"/>
      <c r="AW139" s="99"/>
      <c r="AX139" s="99"/>
      <c r="AY139" s="23"/>
      <c r="AZ139" s="41"/>
      <c r="BA139" s="41"/>
      <c r="BB139" s="23"/>
      <c r="BC139" s="41"/>
    </row>
    <row r="140" spans="1:58">
      <c r="A140" s="3" t="s">
        <v>580</v>
      </c>
      <c r="B140" s="7"/>
      <c r="C140" s="233"/>
      <c r="D140" s="7"/>
      <c r="E140" s="33"/>
      <c r="F140" s="33"/>
      <c r="G140" s="33"/>
      <c r="I140" s="12"/>
      <c r="J140" s="160"/>
      <c r="K140" s="160"/>
      <c r="L140" s="41"/>
      <c r="M140" s="33"/>
      <c r="N140" s="33"/>
      <c r="P140" s="33"/>
      <c r="Q140" s="127"/>
      <c r="R140" s="23"/>
      <c r="S140" s="107"/>
      <c r="T140" s="23"/>
      <c r="U140" s="123"/>
      <c r="V140" s="35"/>
      <c r="W140" s="123"/>
      <c r="AA140" s="99"/>
      <c r="AB140" s="23"/>
      <c r="AC140" s="41"/>
      <c r="AD140" s="23"/>
      <c r="AH140" s="99"/>
      <c r="AI140" s="41"/>
      <c r="AJ140" s="99"/>
      <c r="AM140" s="99"/>
      <c r="AN140" s="23"/>
      <c r="AO140" s="29"/>
      <c r="AS140" s="99"/>
      <c r="AW140" s="99"/>
      <c r="AX140" s="99"/>
      <c r="AY140" s="23"/>
      <c r="AZ140" s="41"/>
      <c r="BA140" s="41"/>
      <c r="BB140" s="23"/>
      <c r="BC140" s="41"/>
    </row>
    <row r="141" spans="1:58">
      <c r="A141" s="3" t="s">
        <v>789</v>
      </c>
      <c r="B141" s="7"/>
      <c r="C141" s="233"/>
      <c r="D141" s="7"/>
      <c r="E141" s="33"/>
      <c r="F141" s="33"/>
      <c r="G141" s="33"/>
      <c r="I141" s="12"/>
      <c r="J141" s="160"/>
      <c r="K141" s="160"/>
      <c r="L141" s="41"/>
      <c r="M141" s="33"/>
      <c r="N141" s="33"/>
      <c r="P141" s="33"/>
      <c r="Q141" s="127"/>
      <c r="R141" s="23"/>
      <c r="S141" s="107"/>
      <c r="T141" s="23"/>
      <c r="U141" s="123"/>
      <c r="V141" s="35"/>
      <c r="W141" s="123"/>
      <c r="AA141" s="99"/>
      <c r="AB141" s="23"/>
      <c r="AC141" s="41"/>
      <c r="AD141" s="23"/>
      <c r="AH141" s="99"/>
      <c r="AI141" s="41"/>
      <c r="AJ141" s="99"/>
      <c r="AM141" s="99"/>
      <c r="AN141" s="23"/>
      <c r="AO141" s="29"/>
      <c r="AS141" s="99"/>
      <c r="AW141" s="99"/>
      <c r="AX141" s="99"/>
      <c r="AY141" s="23"/>
      <c r="AZ141" s="41"/>
      <c r="BA141" s="41"/>
      <c r="BB141" s="23"/>
      <c r="BC141" s="41"/>
    </row>
    <row r="142" spans="1:58">
      <c r="B142" s="39"/>
      <c r="C142" s="108"/>
      <c r="E142" s="33"/>
      <c r="F142" s="33"/>
      <c r="G142" s="33"/>
      <c r="I142" s="12"/>
      <c r="J142" s="160"/>
      <c r="K142" s="160"/>
      <c r="L142" s="41"/>
      <c r="M142" s="33"/>
      <c r="N142" s="33"/>
      <c r="P142" s="33"/>
      <c r="Q142" s="127"/>
      <c r="R142" s="23"/>
      <c r="S142" s="107"/>
      <c r="T142" s="23"/>
      <c r="U142" s="123"/>
      <c r="V142" s="35"/>
      <c r="W142" s="123"/>
      <c r="AD142" s="3"/>
      <c r="AE142" s="3"/>
      <c r="AH142" s="3"/>
      <c r="AM142" s="3"/>
      <c r="AS142" s="3"/>
    </row>
    <row r="143" spans="1:58">
      <c r="A143" s="58" t="s">
        <v>786</v>
      </c>
      <c r="B143" s="10"/>
      <c r="C143" s="234"/>
      <c r="D143" s="10"/>
      <c r="E143" s="33"/>
      <c r="F143" s="33"/>
      <c r="G143" s="33"/>
      <c r="H143" s="33"/>
      <c r="I143" s="33"/>
      <c r="J143" s="160"/>
      <c r="K143" s="160"/>
      <c r="L143" s="160"/>
      <c r="M143" s="33"/>
      <c r="N143" s="33"/>
      <c r="O143" s="33"/>
      <c r="P143" s="33"/>
      <c r="Q143" s="33"/>
      <c r="R143" s="160"/>
      <c r="S143" s="160"/>
      <c r="T143" s="33"/>
      <c r="U143" s="23"/>
      <c r="V143" s="33"/>
      <c r="W143" s="23"/>
      <c r="X143" s="34"/>
      <c r="AD143" s="3"/>
      <c r="AE143" s="3"/>
      <c r="AH143" s="3"/>
      <c r="AM143" s="3"/>
      <c r="AS143" s="3"/>
    </row>
    <row r="144" spans="1:58" s="160" customFormat="1">
      <c r="A144" s="3" t="s">
        <v>788</v>
      </c>
      <c r="C144" s="12"/>
      <c r="Y144" s="3"/>
      <c r="Z144" s="3"/>
      <c r="AA144" s="3"/>
      <c r="AB144" s="3"/>
      <c r="AC144" s="3"/>
      <c r="AD144" s="3"/>
      <c r="AE144" s="3"/>
      <c r="AF144" s="3"/>
      <c r="AG144" s="3"/>
      <c r="AH144" s="3"/>
      <c r="AI144" s="3"/>
      <c r="AJ144" s="3"/>
      <c r="AK144" s="3"/>
      <c r="AL144" s="3"/>
      <c r="AM144" s="3"/>
      <c r="AN144" s="3"/>
      <c r="AO144" s="3"/>
      <c r="AP144" s="3"/>
      <c r="AQ144" s="3"/>
      <c r="AR144" s="3"/>
      <c r="AS144" s="3"/>
      <c r="AT144" s="80"/>
      <c r="AU144" s="3"/>
      <c r="AV144" s="3"/>
      <c r="AW144" s="3"/>
      <c r="AX144" s="3"/>
      <c r="AY144" s="3"/>
      <c r="AZ144" s="3"/>
      <c r="BA144" s="3"/>
      <c r="BB144" s="3"/>
      <c r="BC144" s="3"/>
      <c r="BD144" s="3"/>
      <c r="BE144" s="3"/>
      <c r="BF144" s="3"/>
    </row>
    <row r="145" spans="1:47">
      <c r="A145" s="3" t="s">
        <v>784</v>
      </c>
      <c r="B145" s="7"/>
      <c r="C145" s="233"/>
      <c r="D145" s="7"/>
      <c r="E145" s="33"/>
      <c r="F145" s="33"/>
      <c r="G145" s="33"/>
      <c r="H145" s="33"/>
      <c r="I145" s="33"/>
      <c r="J145" s="160"/>
      <c r="K145" s="160"/>
      <c r="L145" s="160"/>
      <c r="M145" s="33"/>
      <c r="N145" s="33"/>
      <c r="O145" s="33"/>
      <c r="P145" s="33"/>
      <c r="Q145" s="33"/>
      <c r="R145" s="160"/>
      <c r="S145" s="160"/>
      <c r="T145" s="33"/>
      <c r="U145" s="23"/>
      <c r="V145" s="33"/>
      <c r="W145" s="23"/>
      <c r="X145" s="35"/>
      <c r="AD145" s="3"/>
      <c r="AE145" s="3"/>
      <c r="AH145" s="3"/>
      <c r="AM145" s="3"/>
      <c r="AS145" s="3"/>
    </row>
    <row r="146" spans="1:47">
      <c r="A146" s="3" t="s">
        <v>1064</v>
      </c>
      <c r="B146" s="7"/>
      <c r="C146" s="233"/>
      <c r="D146" s="7"/>
      <c r="E146" s="33"/>
      <c r="F146" s="33"/>
      <c r="G146" s="33"/>
      <c r="H146" s="33"/>
      <c r="I146" s="33"/>
      <c r="J146" s="160"/>
      <c r="K146" s="160"/>
      <c r="L146" s="160"/>
      <c r="M146" s="33"/>
      <c r="N146" s="33"/>
      <c r="O146" s="33"/>
      <c r="P146" s="33"/>
      <c r="Q146" s="33"/>
      <c r="R146" s="160"/>
      <c r="S146" s="160"/>
      <c r="T146" s="33"/>
      <c r="U146" s="23"/>
      <c r="V146" s="33"/>
      <c r="W146" s="23"/>
      <c r="X146" s="35"/>
      <c r="AD146" s="3"/>
      <c r="AE146" s="3"/>
      <c r="AH146" s="3"/>
      <c r="AM146" s="3"/>
      <c r="AS146" s="3"/>
    </row>
    <row r="147" spans="1:47">
      <c r="A147" s="3" t="s">
        <v>572</v>
      </c>
      <c r="B147" s="7"/>
      <c r="C147" s="233"/>
      <c r="D147" s="7"/>
      <c r="E147" s="33"/>
      <c r="F147" s="33"/>
      <c r="G147" s="33"/>
      <c r="H147" s="33"/>
      <c r="I147" s="33"/>
      <c r="J147" s="160"/>
      <c r="K147" s="160"/>
      <c r="L147" s="160"/>
      <c r="M147" s="33"/>
      <c r="N147" s="33"/>
      <c r="O147" s="33"/>
      <c r="P147" s="33"/>
      <c r="Q147" s="33"/>
      <c r="R147" s="160"/>
      <c r="S147" s="160"/>
      <c r="T147" s="33"/>
      <c r="U147" s="23"/>
      <c r="V147" s="33"/>
      <c r="W147" s="23"/>
      <c r="X147" s="35"/>
      <c r="AD147" s="3"/>
      <c r="AE147" s="3"/>
      <c r="AH147" s="3"/>
      <c r="AM147" s="3"/>
      <c r="AS147" s="3"/>
    </row>
    <row r="148" spans="1:47">
      <c r="A148" s="145" t="s">
        <v>1065</v>
      </c>
      <c r="D148" s="10"/>
      <c r="E148" s="10"/>
      <c r="F148" s="146"/>
      <c r="G148" s="3"/>
      <c r="H148" s="3"/>
      <c r="I148" s="3"/>
      <c r="J148" s="160"/>
      <c r="K148" s="160"/>
      <c r="L148" s="160"/>
      <c r="M148" s="147"/>
      <c r="N148" s="147"/>
      <c r="O148" s="147"/>
      <c r="P148" s="31"/>
      <c r="Q148" s="31"/>
      <c r="R148" s="31"/>
      <c r="S148" s="31"/>
      <c r="T148" s="148"/>
      <c r="U148" s="148"/>
      <c r="V148" s="148"/>
      <c r="W148" s="148"/>
      <c r="X148" s="146"/>
      <c r="AD148" s="3"/>
      <c r="AE148" s="3"/>
      <c r="AH148" s="3"/>
      <c r="AM148" s="3"/>
      <c r="AS148" s="3"/>
    </row>
    <row r="149" spans="1:47">
      <c r="A149" s="3" t="s">
        <v>785</v>
      </c>
      <c r="B149" s="11"/>
      <c r="C149" s="235"/>
      <c r="D149" s="11"/>
      <c r="E149" s="11"/>
      <c r="F149" s="11"/>
      <c r="G149" s="32"/>
      <c r="H149" s="32"/>
      <c r="I149" s="32"/>
      <c r="J149" s="160"/>
      <c r="K149" s="160"/>
      <c r="L149" s="160"/>
      <c r="M149" s="11"/>
      <c r="N149" s="11"/>
      <c r="O149" s="11"/>
      <c r="P149" s="11"/>
      <c r="Q149" s="11"/>
      <c r="R149" s="11"/>
      <c r="S149" s="11"/>
      <c r="T149" s="11"/>
      <c r="U149" s="11"/>
      <c r="V149" s="11"/>
      <c r="W149" s="11"/>
      <c r="X149" s="11"/>
      <c r="AD149" s="3"/>
      <c r="AE149" s="3"/>
      <c r="AH149" s="3"/>
      <c r="AM149" s="3"/>
      <c r="AS149" s="3"/>
    </row>
    <row r="150" spans="1:47" s="6" customFormat="1">
      <c r="A150" s="3"/>
      <c r="B150" s="26"/>
      <c r="C150" s="236"/>
      <c r="D150" s="26"/>
      <c r="H150" s="41"/>
      <c r="I150" s="80"/>
      <c r="J150" s="3"/>
      <c r="K150" s="3"/>
      <c r="L150" s="3"/>
      <c r="O150" s="41"/>
      <c r="Q150" s="144"/>
      <c r="R150" s="23"/>
      <c r="S150" s="107"/>
      <c r="T150" s="23"/>
      <c r="U150" s="80"/>
      <c r="V150" s="3"/>
      <c r="W150" s="80"/>
      <c r="X150" s="41"/>
      <c r="Y150" s="3"/>
      <c r="Z150" s="3"/>
      <c r="AA150" s="3"/>
      <c r="AB150" s="3"/>
      <c r="AC150" s="3"/>
      <c r="AD150" s="41"/>
      <c r="AE150" s="41"/>
      <c r="AF150" s="3"/>
      <c r="AG150" s="3"/>
      <c r="AI150" s="3"/>
      <c r="AJ150" s="3"/>
      <c r="AK150" s="3"/>
      <c r="AL150" s="3"/>
      <c r="AM150" s="41"/>
      <c r="AN150" s="3"/>
      <c r="AO150" s="3"/>
      <c r="AP150" s="3"/>
      <c r="AQ150" s="3"/>
      <c r="AR150" s="3"/>
      <c r="AS150" s="160"/>
      <c r="AT150" s="80"/>
      <c r="AU150" s="3"/>
    </row>
    <row r="151" spans="1:47" s="6" customFormat="1">
      <c r="A151" s="3"/>
      <c r="B151" s="26"/>
      <c r="C151" s="236"/>
      <c r="D151" s="26"/>
      <c r="H151" s="41"/>
      <c r="I151" s="80"/>
      <c r="J151" s="3"/>
      <c r="K151" s="3"/>
      <c r="L151" s="3"/>
      <c r="O151" s="41"/>
      <c r="P151" s="33"/>
      <c r="Q151" s="127"/>
      <c r="R151" s="23"/>
      <c r="S151" s="107"/>
      <c r="T151" s="23"/>
      <c r="U151" s="124"/>
      <c r="V151" s="28"/>
      <c r="W151" s="124"/>
      <c r="X151" s="41"/>
      <c r="Y151" s="3"/>
      <c r="Z151" s="3"/>
      <c r="AA151" s="3"/>
      <c r="AB151" s="3"/>
      <c r="AC151" s="3"/>
      <c r="AD151" s="41"/>
      <c r="AE151" s="41"/>
      <c r="AF151" s="3"/>
      <c r="AG151" s="3"/>
      <c r="AI151" s="3"/>
      <c r="AJ151" s="3"/>
      <c r="AK151" s="3"/>
      <c r="AL151" s="3"/>
      <c r="AM151" s="41"/>
      <c r="AN151" s="3"/>
      <c r="AO151" s="3"/>
      <c r="AP151" s="3"/>
      <c r="AQ151" s="3"/>
      <c r="AR151" s="3"/>
      <c r="AS151" s="160"/>
      <c r="AT151" s="80"/>
      <c r="AU151" s="3"/>
    </row>
    <row r="152" spans="1:47" s="6" customFormat="1">
      <c r="A152" s="3"/>
      <c r="B152" s="26"/>
      <c r="C152" s="236"/>
      <c r="D152" s="26"/>
      <c r="H152" s="41"/>
      <c r="I152" s="80"/>
      <c r="J152" s="3"/>
      <c r="K152" s="3"/>
      <c r="L152" s="3"/>
      <c r="O152" s="41"/>
      <c r="Q152" s="144"/>
      <c r="R152" s="23"/>
      <c r="S152" s="107"/>
      <c r="T152" s="23"/>
      <c r="U152" s="80"/>
      <c r="V152" s="3"/>
      <c r="W152" s="80"/>
      <c r="X152" s="41"/>
      <c r="Y152" s="3"/>
      <c r="Z152" s="3"/>
      <c r="AA152" s="3"/>
      <c r="AB152" s="3"/>
      <c r="AC152" s="3"/>
      <c r="AD152" s="41"/>
      <c r="AE152" s="41"/>
      <c r="AF152" s="3"/>
      <c r="AG152" s="3"/>
      <c r="AI152" s="3"/>
      <c r="AJ152" s="3"/>
      <c r="AK152" s="3"/>
      <c r="AL152" s="3"/>
      <c r="AM152" s="41"/>
      <c r="AN152" s="3"/>
      <c r="AO152" s="3"/>
      <c r="AP152" s="3"/>
      <c r="AQ152" s="3"/>
      <c r="AR152" s="3"/>
      <c r="AS152" s="160"/>
      <c r="AT152" s="80"/>
      <c r="AU152" s="3"/>
    </row>
    <row r="153" spans="1:47" s="6" customFormat="1">
      <c r="A153" s="3"/>
      <c r="B153" s="26"/>
      <c r="C153" s="236"/>
      <c r="D153" s="26"/>
      <c r="H153" s="41"/>
      <c r="I153" s="80"/>
      <c r="J153" s="3"/>
      <c r="K153" s="3"/>
      <c r="L153" s="3"/>
      <c r="O153" s="41"/>
      <c r="P153" s="33"/>
      <c r="Q153" s="127"/>
      <c r="R153" s="23"/>
      <c r="S153" s="107"/>
      <c r="T153" s="23"/>
      <c r="U153" s="109"/>
      <c r="V153" s="34"/>
      <c r="W153" s="109"/>
      <c r="X153" s="41"/>
      <c r="Y153" s="3"/>
      <c r="Z153" s="3"/>
      <c r="AA153" s="3"/>
      <c r="AB153" s="3"/>
      <c r="AC153" s="3"/>
      <c r="AD153" s="41"/>
      <c r="AE153" s="41"/>
      <c r="AF153" s="3"/>
      <c r="AG153" s="3"/>
      <c r="AI153" s="3"/>
      <c r="AJ153" s="3"/>
      <c r="AK153" s="3"/>
      <c r="AL153" s="3"/>
      <c r="AM153" s="41"/>
      <c r="AN153" s="3"/>
      <c r="AO153" s="3"/>
      <c r="AP153" s="3"/>
      <c r="AQ153" s="3"/>
      <c r="AR153" s="3"/>
      <c r="AS153" s="160"/>
      <c r="AT153" s="80"/>
      <c r="AU153" s="3"/>
    </row>
    <row r="154" spans="1:47" s="6" customFormat="1">
      <c r="A154" s="3"/>
      <c r="B154" s="26"/>
      <c r="C154" s="236"/>
      <c r="D154" s="26"/>
      <c r="H154" s="41"/>
      <c r="I154" s="80"/>
      <c r="J154" s="3"/>
      <c r="K154" s="3"/>
      <c r="L154" s="3"/>
      <c r="O154" s="41"/>
      <c r="Q154" s="144"/>
      <c r="R154" s="23"/>
      <c r="S154" s="107"/>
      <c r="T154" s="23"/>
      <c r="U154" s="80"/>
      <c r="V154" s="3"/>
      <c r="W154" s="80"/>
      <c r="X154" s="41"/>
      <c r="Y154" s="3"/>
      <c r="Z154" s="3"/>
      <c r="AA154" s="3"/>
      <c r="AB154" s="3"/>
      <c r="AC154" s="3"/>
      <c r="AD154" s="41"/>
      <c r="AE154" s="41"/>
      <c r="AF154" s="3"/>
      <c r="AG154" s="3"/>
      <c r="AI154" s="3"/>
      <c r="AJ154" s="3"/>
      <c r="AK154" s="3"/>
      <c r="AL154" s="3"/>
      <c r="AM154" s="41"/>
      <c r="AN154" s="3"/>
      <c r="AO154" s="3"/>
      <c r="AP154" s="3"/>
      <c r="AQ154" s="3"/>
      <c r="AR154" s="3"/>
      <c r="AS154" s="160"/>
      <c r="AT154" s="80"/>
      <c r="AU154" s="3"/>
    </row>
    <row r="155" spans="1:47" s="6" customFormat="1">
      <c r="A155" s="3"/>
      <c r="B155" s="26"/>
      <c r="C155" s="236"/>
      <c r="D155" s="26"/>
      <c r="H155" s="41"/>
      <c r="I155" s="80"/>
      <c r="J155" s="3"/>
      <c r="K155" s="3"/>
      <c r="L155" s="3"/>
      <c r="O155" s="41"/>
      <c r="P155" s="33"/>
      <c r="Q155" s="127"/>
      <c r="R155" s="23"/>
      <c r="S155" s="107"/>
      <c r="T155" s="23"/>
      <c r="U155" s="109"/>
      <c r="V155" s="34"/>
      <c r="W155" s="109"/>
      <c r="X155" s="41"/>
      <c r="Y155" s="3"/>
      <c r="Z155" s="3"/>
      <c r="AA155" s="3"/>
      <c r="AB155" s="3"/>
      <c r="AC155" s="3"/>
      <c r="AD155" s="41"/>
      <c r="AE155" s="41"/>
      <c r="AF155" s="3"/>
      <c r="AG155" s="3"/>
      <c r="AI155" s="3"/>
      <c r="AJ155" s="3"/>
      <c r="AK155" s="3"/>
      <c r="AL155" s="3"/>
      <c r="AM155" s="41"/>
      <c r="AN155" s="3"/>
      <c r="AO155" s="3"/>
      <c r="AP155" s="3"/>
      <c r="AQ155" s="3"/>
      <c r="AR155" s="3"/>
      <c r="AS155" s="160"/>
      <c r="AT155" s="80"/>
      <c r="AU155" s="3"/>
    </row>
    <row r="156" spans="1:47" s="6" customFormat="1">
      <c r="A156" s="3"/>
      <c r="B156" s="26"/>
      <c r="C156" s="236"/>
      <c r="D156" s="26"/>
      <c r="H156" s="41"/>
      <c r="I156" s="80"/>
      <c r="J156" s="3"/>
      <c r="K156" s="3"/>
      <c r="L156" s="3"/>
      <c r="O156" s="41"/>
      <c r="P156" s="33"/>
      <c r="Q156" s="127"/>
      <c r="R156" s="34"/>
      <c r="S156" s="109"/>
      <c r="T156" s="34"/>
      <c r="U156" s="109"/>
      <c r="V156" s="34"/>
      <c r="W156" s="109"/>
      <c r="X156" s="41"/>
      <c r="Y156" s="3"/>
      <c r="Z156" s="3"/>
      <c r="AA156" s="3"/>
      <c r="AB156" s="3"/>
      <c r="AC156" s="3"/>
      <c r="AD156" s="41"/>
      <c r="AE156" s="41"/>
      <c r="AF156" s="3"/>
      <c r="AG156" s="3"/>
      <c r="AI156" s="3"/>
      <c r="AJ156" s="3"/>
      <c r="AK156" s="3"/>
      <c r="AL156" s="3"/>
      <c r="AM156" s="41"/>
      <c r="AN156" s="3"/>
      <c r="AO156" s="3"/>
      <c r="AP156" s="3"/>
      <c r="AQ156" s="3"/>
      <c r="AR156" s="3"/>
      <c r="AS156" s="160"/>
      <c r="AT156" s="80"/>
      <c r="AU156" s="3"/>
    </row>
    <row r="157" spans="1:47" s="6" customFormat="1">
      <c r="A157" s="3"/>
      <c r="B157" s="26"/>
      <c r="C157" s="236"/>
      <c r="D157" s="26"/>
      <c r="H157" s="41"/>
      <c r="I157" s="80"/>
      <c r="J157" s="3"/>
      <c r="K157" s="3"/>
      <c r="L157" s="3"/>
      <c r="O157" s="41"/>
      <c r="P157" s="41"/>
      <c r="Q157" s="12"/>
      <c r="R157" s="41"/>
      <c r="S157" s="12"/>
      <c r="T157" s="41"/>
      <c r="U157" s="12"/>
      <c r="V157" s="41"/>
      <c r="W157" s="12"/>
      <c r="X157" s="41"/>
      <c r="Y157" s="3"/>
      <c r="Z157" s="3"/>
      <c r="AA157" s="3"/>
      <c r="AB157" s="3"/>
      <c r="AC157" s="3"/>
      <c r="AD157" s="41"/>
      <c r="AE157" s="41"/>
      <c r="AF157" s="3"/>
      <c r="AG157" s="3"/>
      <c r="AI157" s="3"/>
      <c r="AJ157" s="3"/>
      <c r="AK157" s="3"/>
      <c r="AL157" s="3"/>
      <c r="AM157" s="41"/>
      <c r="AN157" s="3"/>
      <c r="AO157" s="3"/>
      <c r="AP157" s="3"/>
      <c r="AQ157" s="3"/>
      <c r="AR157" s="3"/>
      <c r="AS157" s="160"/>
      <c r="AT157" s="80"/>
      <c r="AU157" s="3"/>
    </row>
    <row r="158" spans="1:47" s="6" customFormat="1">
      <c r="A158" s="3"/>
      <c r="B158" s="26"/>
      <c r="C158" s="236"/>
      <c r="D158" s="26"/>
      <c r="H158" s="41"/>
      <c r="I158" s="80"/>
      <c r="J158" s="3"/>
      <c r="K158" s="3"/>
      <c r="L158" s="3"/>
      <c r="O158" s="41"/>
      <c r="P158" s="41"/>
      <c r="Q158" s="12"/>
      <c r="R158" s="41"/>
      <c r="S158" s="12"/>
      <c r="T158" s="41"/>
      <c r="U158" s="12"/>
      <c r="V158" s="41"/>
      <c r="W158" s="12"/>
      <c r="X158" s="41"/>
      <c r="Y158" s="3"/>
      <c r="Z158" s="3"/>
      <c r="AA158" s="3"/>
      <c r="AB158" s="3"/>
      <c r="AC158" s="3"/>
      <c r="AD158" s="41"/>
      <c r="AE158" s="41"/>
      <c r="AF158" s="3"/>
      <c r="AG158" s="3"/>
      <c r="AI158" s="3"/>
      <c r="AJ158" s="3"/>
      <c r="AK158" s="3"/>
      <c r="AL158" s="3"/>
      <c r="AM158" s="41"/>
      <c r="AN158" s="3"/>
      <c r="AO158" s="3"/>
      <c r="AP158" s="3"/>
      <c r="AQ158" s="3"/>
      <c r="AR158" s="3"/>
      <c r="AS158" s="160"/>
      <c r="AT158" s="80"/>
      <c r="AU158" s="3"/>
    </row>
    <row r="159" spans="1:47" s="6" customFormat="1">
      <c r="A159" s="3"/>
      <c r="B159" s="26"/>
      <c r="C159" s="236"/>
      <c r="D159" s="26"/>
      <c r="H159" s="41"/>
      <c r="I159" s="80"/>
      <c r="J159" s="3"/>
      <c r="K159" s="3"/>
      <c r="L159" s="3"/>
      <c r="O159" s="41"/>
      <c r="P159" s="41"/>
      <c r="Q159" s="12"/>
      <c r="R159" s="41"/>
      <c r="S159" s="12"/>
      <c r="T159" s="41"/>
      <c r="U159" s="12"/>
      <c r="V159" s="41"/>
      <c r="W159" s="12"/>
      <c r="X159" s="41"/>
      <c r="Y159" s="3"/>
      <c r="Z159" s="3"/>
      <c r="AA159" s="3"/>
      <c r="AB159" s="3"/>
      <c r="AC159" s="3"/>
      <c r="AD159" s="41"/>
      <c r="AE159" s="41"/>
      <c r="AF159" s="3"/>
      <c r="AG159" s="3"/>
      <c r="AI159" s="3"/>
      <c r="AJ159" s="3"/>
      <c r="AK159" s="3"/>
      <c r="AL159" s="3"/>
      <c r="AM159" s="41"/>
      <c r="AN159" s="3"/>
      <c r="AO159" s="3"/>
      <c r="AP159" s="3"/>
      <c r="AQ159" s="3"/>
      <c r="AR159" s="3"/>
      <c r="AS159" s="160"/>
      <c r="AT159" s="80"/>
      <c r="AU159" s="3"/>
    </row>
    <row r="160" spans="1:47" s="6" customFormat="1">
      <c r="A160" s="3"/>
      <c r="B160" s="26"/>
      <c r="C160" s="236"/>
      <c r="D160" s="26"/>
      <c r="H160" s="41"/>
      <c r="I160" s="80"/>
      <c r="J160" s="3"/>
      <c r="K160" s="3"/>
      <c r="L160" s="3"/>
      <c r="O160" s="41"/>
      <c r="P160" s="41"/>
      <c r="Q160" s="12"/>
      <c r="R160" s="41"/>
      <c r="S160" s="12"/>
      <c r="T160" s="41"/>
      <c r="U160" s="12"/>
      <c r="V160" s="41"/>
      <c r="W160" s="12"/>
      <c r="X160" s="41"/>
      <c r="Y160" s="3"/>
      <c r="Z160" s="3"/>
      <c r="AA160" s="3"/>
      <c r="AB160" s="3"/>
      <c r="AC160" s="3"/>
      <c r="AD160" s="41"/>
      <c r="AE160" s="41"/>
      <c r="AF160" s="3"/>
      <c r="AG160" s="3"/>
      <c r="AI160" s="3"/>
      <c r="AJ160" s="3"/>
      <c r="AK160" s="3"/>
      <c r="AL160" s="3"/>
      <c r="AM160" s="41"/>
      <c r="AN160" s="3"/>
      <c r="AO160" s="3"/>
      <c r="AP160" s="3"/>
      <c r="AQ160" s="3"/>
      <c r="AR160" s="3"/>
      <c r="AS160" s="160"/>
      <c r="AT160" s="80"/>
      <c r="AU160" s="3"/>
    </row>
    <row r="161" spans="1:47" s="6" customFormat="1">
      <c r="A161" s="3"/>
      <c r="B161" s="26"/>
      <c r="C161" s="236"/>
      <c r="D161" s="26"/>
      <c r="H161" s="41"/>
      <c r="I161" s="80"/>
      <c r="J161" s="3"/>
      <c r="K161" s="3"/>
      <c r="L161" s="3"/>
      <c r="O161" s="41"/>
      <c r="P161" s="41"/>
      <c r="Q161" s="12"/>
      <c r="R161" s="41"/>
      <c r="S161" s="12"/>
      <c r="T161" s="41"/>
      <c r="U161" s="12"/>
      <c r="V161" s="41"/>
      <c r="W161" s="12"/>
      <c r="X161" s="41"/>
      <c r="Y161" s="3"/>
      <c r="Z161" s="3"/>
      <c r="AA161" s="3"/>
      <c r="AB161" s="3"/>
      <c r="AC161" s="3"/>
      <c r="AD161" s="41"/>
      <c r="AE161" s="41"/>
      <c r="AF161" s="3"/>
      <c r="AG161" s="3"/>
      <c r="AI161" s="3"/>
      <c r="AJ161" s="3"/>
      <c r="AK161" s="3"/>
      <c r="AL161" s="3"/>
      <c r="AM161" s="41"/>
      <c r="AN161" s="3"/>
      <c r="AO161" s="3"/>
      <c r="AP161" s="3"/>
      <c r="AQ161" s="3"/>
      <c r="AR161" s="3"/>
      <c r="AS161" s="160"/>
      <c r="AT161" s="80"/>
      <c r="AU161" s="3"/>
    </row>
    <row r="162" spans="1:47" s="6" customFormat="1">
      <c r="A162" s="3"/>
      <c r="B162" s="26"/>
      <c r="C162" s="236"/>
      <c r="D162" s="26"/>
      <c r="H162" s="41"/>
      <c r="I162" s="80"/>
      <c r="J162" s="3"/>
      <c r="K162" s="3"/>
      <c r="L162" s="3"/>
      <c r="O162" s="41"/>
      <c r="Q162" s="144"/>
      <c r="R162" s="3"/>
      <c r="S162" s="80"/>
      <c r="T162" s="3"/>
      <c r="U162" s="80"/>
      <c r="V162" s="3"/>
      <c r="W162" s="80"/>
      <c r="X162" s="41"/>
      <c r="Y162" s="3"/>
      <c r="Z162" s="3"/>
      <c r="AA162" s="3"/>
      <c r="AB162" s="3"/>
      <c r="AC162" s="3"/>
      <c r="AD162" s="41"/>
      <c r="AE162" s="41"/>
      <c r="AF162" s="3"/>
      <c r="AG162" s="3"/>
      <c r="AI162" s="3"/>
      <c r="AJ162" s="3"/>
      <c r="AK162" s="3"/>
      <c r="AL162" s="3"/>
      <c r="AM162" s="41"/>
      <c r="AN162" s="3"/>
      <c r="AO162" s="3"/>
      <c r="AP162" s="3"/>
      <c r="AQ162" s="3"/>
      <c r="AR162" s="3"/>
      <c r="AS162" s="160"/>
      <c r="AT162" s="80"/>
      <c r="AU162" s="3"/>
    </row>
    <row r="163" spans="1:47" s="6" customFormat="1">
      <c r="A163" s="3"/>
      <c r="B163" s="26"/>
      <c r="C163" s="236"/>
      <c r="D163" s="26"/>
      <c r="H163" s="41"/>
      <c r="I163" s="80"/>
      <c r="J163" s="3"/>
      <c r="K163" s="3"/>
      <c r="L163" s="3"/>
      <c r="O163" s="41"/>
      <c r="Q163" s="144"/>
      <c r="R163" s="3"/>
      <c r="S163" s="80"/>
      <c r="T163" s="3"/>
      <c r="U163" s="80"/>
      <c r="V163" s="3"/>
      <c r="W163" s="80"/>
      <c r="X163" s="41"/>
      <c r="Y163" s="3"/>
      <c r="Z163" s="3"/>
      <c r="AA163" s="3"/>
      <c r="AB163" s="3"/>
      <c r="AC163" s="3"/>
      <c r="AD163" s="41"/>
      <c r="AE163" s="41"/>
      <c r="AF163" s="3"/>
      <c r="AG163" s="3"/>
      <c r="AI163" s="3"/>
      <c r="AJ163" s="3"/>
      <c r="AK163" s="3"/>
      <c r="AL163" s="3"/>
      <c r="AM163" s="41"/>
      <c r="AN163" s="3"/>
      <c r="AO163" s="3"/>
      <c r="AP163" s="3"/>
      <c r="AQ163" s="3"/>
      <c r="AR163" s="3"/>
      <c r="AS163" s="160"/>
      <c r="AT163" s="80"/>
      <c r="AU163" s="3"/>
    </row>
    <row r="164" spans="1:47" s="6" customFormat="1">
      <c r="A164" s="3"/>
      <c r="B164" s="41"/>
      <c r="C164" s="12"/>
      <c r="D164" s="3"/>
      <c r="H164" s="41"/>
      <c r="I164" s="80"/>
      <c r="J164" s="3"/>
      <c r="K164" s="3"/>
      <c r="L164" s="3"/>
      <c r="O164" s="41"/>
      <c r="Q164" s="144"/>
      <c r="R164" s="3"/>
      <c r="S164" s="80"/>
      <c r="T164" s="3"/>
      <c r="U164" s="80"/>
      <c r="V164" s="3"/>
      <c r="W164" s="80"/>
      <c r="X164" s="41"/>
      <c r="Y164" s="3"/>
      <c r="Z164" s="3"/>
      <c r="AA164" s="3"/>
      <c r="AB164" s="3"/>
      <c r="AC164" s="3"/>
      <c r="AD164" s="41"/>
      <c r="AE164" s="41"/>
      <c r="AF164" s="3"/>
      <c r="AG164" s="3"/>
      <c r="AI164" s="3"/>
      <c r="AJ164" s="3"/>
      <c r="AK164" s="3"/>
      <c r="AL164" s="3"/>
      <c r="AM164" s="41"/>
      <c r="AN164" s="3"/>
      <c r="AO164" s="3"/>
      <c r="AP164" s="3"/>
      <c r="AQ164" s="3"/>
      <c r="AR164" s="3"/>
      <c r="AS164" s="160"/>
      <c r="AT164" s="80"/>
      <c r="AU164" s="3"/>
    </row>
    <row r="165" spans="1:47" s="6" customFormat="1">
      <c r="A165" s="3"/>
      <c r="B165" s="26"/>
      <c r="C165" s="236"/>
      <c r="D165" s="26"/>
      <c r="H165" s="41"/>
      <c r="I165" s="80"/>
      <c r="J165" s="3"/>
      <c r="K165" s="3"/>
      <c r="L165" s="3"/>
      <c r="O165" s="41"/>
      <c r="Q165" s="144"/>
      <c r="R165" s="3"/>
      <c r="S165" s="80"/>
      <c r="T165" s="3"/>
      <c r="U165" s="80"/>
      <c r="V165" s="3"/>
      <c r="W165" s="80"/>
      <c r="X165" s="41"/>
      <c r="Y165" s="3"/>
      <c r="Z165" s="3"/>
      <c r="AA165" s="3"/>
      <c r="AB165" s="3"/>
      <c r="AC165" s="3"/>
      <c r="AD165" s="41"/>
      <c r="AE165" s="41"/>
      <c r="AF165" s="3"/>
      <c r="AG165" s="3"/>
      <c r="AI165" s="3"/>
      <c r="AJ165" s="3"/>
      <c r="AK165" s="3"/>
      <c r="AL165" s="3"/>
      <c r="AM165" s="41"/>
      <c r="AN165" s="3"/>
      <c r="AO165" s="3"/>
      <c r="AP165" s="3"/>
      <c r="AQ165" s="3"/>
      <c r="AR165" s="3"/>
      <c r="AS165" s="160"/>
      <c r="AT165" s="80"/>
      <c r="AU165" s="3"/>
    </row>
    <row r="166" spans="1:47" s="6" customFormat="1">
      <c r="A166" s="3"/>
      <c r="B166" s="26"/>
      <c r="C166" s="236"/>
      <c r="D166" s="26"/>
      <c r="H166" s="41"/>
      <c r="I166" s="80"/>
      <c r="J166" s="3"/>
      <c r="K166" s="3"/>
      <c r="L166" s="3"/>
      <c r="O166" s="41"/>
      <c r="Q166" s="144"/>
      <c r="R166" s="3"/>
      <c r="S166" s="80"/>
      <c r="T166" s="3"/>
      <c r="U166" s="80"/>
      <c r="V166" s="3"/>
      <c r="W166" s="80"/>
      <c r="X166" s="41"/>
      <c r="Y166" s="3"/>
      <c r="Z166" s="3"/>
      <c r="AA166" s="3"/>
      <c r="AB166" s="3"/>
      <c r="AC166" s="3"/>
      <c r="AD166" s="41"/>
      <c r="AE166" s="41"/>
      <c r="AF166" s="3"/>
      <c r="AG166" s="3"/>
      <c r="AI166" s="3"/>
      <c r="AJ166" s="3"/>
      <c r="AK166" s="3"/>
      <c r="AL166" s="3"/>
      <c r="AM166" s="41"/>
      <c r="AN166" s="3"/>
      <c r="AO166" s="3"/>
      <c r="AP166" s="3"/>
      <c r="AQ166" s="3"/>
      <c r="AR166" s="3"/>
      <c r="AS166" s="160"/>
      <c r="AT166" s="80"/>
      <c r="AU166" s="3"/>
    </row>
    <row r="167" spans="1:47" s="6" customFormat="1">
      <c r="A167" s="3"/>
      <c r="B167" s="26"/>
      <c r="C167" s="236"/>
      <c r="D167" s="26"/>
      <c r="H167" s="41"/>
      <c r="I167" s="80"/>
      <c r="J167" s="3"/>
      <c r="K167" s="3"/>
      <c r="L167" s="3"/>
      <c r="O167" s="41"/>
      <c r="Q167" s="144"/>
      <c r="R167" s="3"/>
      <c r="S167" s="80"/>
      <c r="T167" s="3"/>
      <c r="U167" s="80"/>
      <c r="V167" s="3"/>
      <c r="W167" s="80"/>
      <c r="X167" s="41"/>
      <c r="Y167" s="3"/>
      <c r="Z167" s="3"/>
      <c r="AA167" s="3"/>
      <c r="AB167" s="3"/>
      <c r="AC167" s="3"/>
      <c r="AD167" s="41"/>
      <c r="AE167" s="41"/>
      <c r="AF167" s="3"/>
      <c r="AG167" s="3"/>
      <c r="AI167" s="3"/>
      <c r="AJ167" s="3"/>
      <c r="AK167" s="3"/>
      <c r="AL167" s="3"/>
      <c r="AM167" s="41"/>
      <c r="AN167" s="3"/>
      <c r="AO167" s="3"/>
      <c r="AP167" s="3"/>
      <c r="AQ167" s="3"/>
      <c r="AR167" s="3"/>
      <c r="AS167" s="160"/>
      <c r="AT167" s="80"/>
      <c r="AU167" s="3"/>
    </row>
    <row r="168" spans="1:47" s="6" customFormat="1">
      <c r="A168" s="3"/>
      <c r="B168" s="26"/>
      <c r="C168" s="236"/>
      <c r="D168" s="26"/>
      <c r="H168" s="41"/>
      <c r="I168" s="80"/>
      <c r="J168" s="3"/>
      <c r="K168" s="3"/>
      <c r="L168" s="3"/>
      <c r="O168" s="41"/>
      <c r="Q168" s="144"/>
      <c r="R168" s="3"/>
      <c r="S168" s="80"/>
      <c r="T168" s="3"/>
      <c r="U168" s="80"/>
      <c r="V168" s="3"/>
      <c r="W168" s="80"/>
      <c r="X168" s="41"/>
      <c r="Y168" s="3"/>
      <c r="Z168" s="3"/>
      <c r="AA168" s="3"/>
      <c r="AB168" s="3"/>
      <c r="AC168" s="3"/>
      <c r="AD168" s="41"/>
      <c r="AE168" s="41"/>
      <c r="AF168" s="3"/>
      <c r="AG168" s="3"/>
      <c r="AI168" s="3"/>
      <c r="AJ168" s="3"/>
      <c r="AK168" s="3"/>
      <c r="AL168" s="3"/>
      <c r="AM168" s="41"/>
      <c r="AN168" s="3"/>
      <c r="AO168" s="3"/>
      <c r="AP168" s="3"/>
      <c r="AQ168" s="3"/>
      <c r="AR168" s="3"/>
      <c r="AS168" s="160"/>
      <c r="AT168" s="80"/>
      <c r="AU168" s="3"/>
    </row>
    <row r="169" spans="1:47" s="6" customFormat="1">
      <c r="A169" s="3"/>
      <c r="B169" s="26"/>
      <c r="C169" s="236"/>
      <c r="D169" s="26"/>
      <c r="H169" s="41"/>
      <c r="I169" s="80"/>
      <c r="J169" s="3"/>
      <c r="K169" s="3"/>
      <c r="L169" s="3"/>
      <c r="O169" s="41"/>
      <c r="Q169" s="144"/>
      <c r="R169" s="3"/>
      <c r="S169" s="80"/>
      <c r="T169" s="3"/>
      <c r="U169" s="80"/>
      <c r="V169" s="3"/>
      <c r="W169" s="80"/>
      <c r="X169" s="41"/>
      <c r="Y169" s="3"/>
      <c r="Z169" s="3"/>
      <c r="AA169" s="3"/>
      <c r="AB169" s="3"/>
      <c r="AC169" s="3"/>
      <c r="AD169" s="41"/>
      <c r="AE169" s="41"/>
      <c r="AF169" s="3"/>
      <c r="AG169" s="3"/>
      <c r="AI169" s="3"/>
      <c r="AJ169" s="3"/>
      <c r="AK169" s="3"/>
      <c r="AL169" s="3"/>
      <c r="AM169" s="41"/>
      <c r="AN169" s="3"/>
      <c r="AO169" s="3"/>
      <c r="AP169" s="3"/>
      <c r="AQ169" s="3"/>
      <c r="AR169" s="3"/>
      <c r="AS169" s="160"/>
      <c r="AT169" s="80"/>
      <c r="AU169" s="3"/>
    </row>
    <row r="170" spans="1:47" s="6" customFormat="1">
      <c r="A170" s="3"/>
      <c r="B170" s="26"/>
      <c r="C170" s="236"/>
      <c r="D170" s="26"/>
      <c r="H170" s="41"/>
      <c r="I170" s="80"/>
      <c r="J170" s="3"/>
      <c r="K170" s="3"/>
      <c r="L170" s="3"/>
      <c r="O170" s="41"/>
      <c r="Q170" s="144"/>
      <c r="R170" s="3"/>
      <c r="S170" s="80"/>
      <c r="T170" s="3"/>
      <c r="U170" s="80"/>
      <c r="V170" s="3"/>
      <c r="W170" s="80"/>
      <c r="X170" s="41"/>
      <c r="Y170" s="3"/>
      <c r="Z170" s="3"/>
      <c r="AA170" s="3"/>
      <c r="AB170" s="3"/>
      <c r="AC170" s="3"/>
      <c r="AD170" s="41"/>
      <c r="AE170" s="41"/>
      <c r="AF170" s="3"/>
      <c r="AG170" s="3"/>
      <c r="AI170" s="3"/>
      <c r="AJ170" s="3"/>
      <c r="AK170" s="3"/>
      <c r="AL170" s="3"/>
      <c r="AM170" s="41"/>
      <c r="AN170" s="3"/>
      <c r="AO170" s="3"/>
      <c r="AP170" s="3"/>
      <c r="AQ170" s="3"/>
      <c r="AR170" s="3"/>
      <c r="AS170" s="160"/>
      <c r="AT170" s="80"/>
      <c r="AU170" s="3"/>
    </row>
    <row r="171" spans="1:47" s="6" customFormat="1">
      <c r="A171" s="3"/>
      <c r="B171" s="26"/>
      <c r="C171" s="236"/>
      <c r="D171" s="26"/>
      <c r="H171" s="41"/>
      <c r="I171" s="80"/>
      <c r="J171" s="3"/>
      <c r="K171" s="3"/>
      <c r="L171" s="3"/>
      <c r="O171" s="41"/>
      <c r="Q171" s="144"/>
      <c r="R171" s="3"/>
      <c r="S171" s="80"/>
      <c r="T171" s="3"/>
      <c r="U171" s="80"/>
      <c r="V171" s="3"/>
      <c r="W171" s="80"/>
      <c r="X171" s="41"/>
      <c r="Y171" s="3"/>
      <c r="Z171" s="3"/>
      <c r="AA171" s="3"/>
      <c r="AB171" s="3"/>
      <c r="AC171" s="3"/>
      <c r="AD171" s="41"/>
      <c r="AE171" s="41"/>
      <c r="AF171" s="3"/>
      <c r="AG171" s="3"/>
      <c r="AI171" s="3"/>
      <c r="AJ171" s="3"/>
      <c r="AK171" s="3"/>
      <c r="AL171" s="3"/>
      <c r="AM171" s="41"/>
      <c r="AN171" s="3"/>
      <c r="AO171" s="3"/>
      <c r="AP171" s="3"/>
      <c r="AQ171" s="3"/>
      <c r="AR171" s="3"/>
      <c r="AS171" s="160"/>
      <c r="AT171" s="80"/>
      <c r="AU171" s="3"/>
    </row>
    <row r="172" spans="1:47" s="6" customFormat="1">
      <c r="A172" s="3"/>
      <c r="B172" s="26"/>
      <c r="C172" s="236"/>
      <c r="D172" s="26"/>
      <c r="H172" s="41"/>
      <c r="I172" s="80"/>
      <c r="J172" s="3"/>
      <c r="K172" s="3"/>
      <c r="L172" s="3"/>
      <c r="O172" s="41"/>
      <c r="Q172" s="144"/>
      <c r="R172" s="3"/>
      <c r="S172" s="80"/>
      <c r="T172" s="3"/>
      <c r="U172" s="80"/>
      <c r="V172" s="3"/>
      <c r="W172" s="80"/>
      <c r="X172" s="41"/>
      <c r="Y172" s="3"/>
      <c r="Z172" s="3"/>
      <c r="AA172" s="3"/>
      <c r="AB172" s="3"/>
      <c r="AC172" s="3"/>
      <c r="AD172" s="41"/>
      <c r="AE172" s="41"/>
      <c r="AF172" s="3"/>
      <c r="AG172" s="3"/>
      <c r="AI172" s="3"/>
      <c r="AJ172" s="3"/>
      <c r="AK172" s="3"/>
      <c r="AL172" s="3"/>
      <c r="AM172" s="41"/>
      <c r="AN172" s="3"/>
      <c r="AO172" s="3"/>
      <c r="AP172" s="3"/>
      <c r="AQ172" s="3"/>
      <c r="AR172" s="3"/>
      <c r="AS172" s="160"/>
      <c r="AT172" s="80"/>
      <c r="AU172" s="3"/>
    </row>
    <row r="173" spans="1:47" s="6" customFormat="1">
      <c r="A173" s="3"/>
      <c r="B173" s="26"/>
      <c r="C173" s="236"/>
      <c r="D173" s="26"/>
      <c r="H173" s="41"/>
      <c r="I173" s="80"/>
      <c r="J173" s="3"/>
      <c r="K173" s="3"/>
      <c r="L173" s="3"/>
      <c r="O173" s="41"/>
      <c r="Q173" s="144"/>
      <c r="R173" s="3"/>
      <c r="S173" s="80"/>
      <c r="T173" s="3"/>
      <c r="U173" s="80"/>
      <c r="V173" s="3"/>
      <c r="W173" s="80"/>
      <c r="X173" s="41"/>
      <c r="Y173" s="3"/>
      <c r="Z173" s="3"/>
      <c r="AA173" s="3"/>
      <c r="AB173" s="3"/>
      <c r="AC173" s="3"/>
      <c r="AD173" s="41"/>
      <c r="AE173" s="41"/>
      <c r="AF173" s="3"/>
      <c r="AG173" s="3"/>
      <c r="AI173" s="3"/>
      <c r="AJ173" s="3"/>
      <c r="AK173" s="3"/>
      <c r="AL173" s="3"/>
      <c r="AM173" s="41"/>
      <c r="AN173" s="3"/>
      <c r="AO173" s="3"/>
      <c r="AP173" s="3"/>
      <c r="AQ173" s="3"/>
      <c r="AR173" s="3"/>
      <c r="AS173" s="160"/>
      <c r="AT173" s="80"/>
      <c r="AU173" s="3"/>
    </row>
    <row r="174" spans="1:47" s="6" customFormat="1">
      <c r="A174" s="3"/>
      <c r="B174" s="13"/>
      <c r="C174" s="112"/>
      <c r="D174" s="3"/>
      <c r="H174" s="41"/>
      <c r="I174" s="80"/>
      <c r="J174" s="3"/>
      <c r="K174" s="3"/>
      <c r="L174" s="3"/>
      <c r="O174" s="41"/>
      <c r="Q174" s="144"/>
      <c r="R174" s="3"/>
      <c r="S174" s="80"/>
      <c r="T174" s="3"/>
      <c r="U174" s="80"/>
      <c r="V174" s="3"/>
      <c r="W174" s="80"/>
      <c r="X174" s="41"/>
      <c r="Y174" s="3"/>
      <c r="Z174" s="3"/>
      <c r="AA174" s="3"/>
      <c r="AB174" s="3"/>
      <c r="AC174" s="3"/>
      <c r="AD174" s="41"/>
      <c r="AE174" s="41"/>
      <c r="AF174" s="3"/>
      <c r="AG174" s="3"/>
      <c r="AI174" s="3"/>
      <c r="AJ174" s="3"/>
      <c r="AK174" s="3"/>
      <c r="AL174" s="3"/>
      <c r="AM174" s="41"/>
      <c r="AN174" s="3"/>
      <c r="AO174" s="3"/>
      <c r="AP174" s="3"/>
      <c r="AQ174" s="3"/>
      <c r="AR174" s="3"/>
      <c r="AS174" s="160"/>
      <c r="AT174" s="80"/>
      <c r="AU174" s="3"/>
    </row>
    <row r="175" spans="1:47" s="6" customFormat="1">
      <c r="A175" s="3"/>
      <c r="B175" s="26"/>
      <c r="C175" s="236"/>
      <c r="D175" s="26"/>
      <c r="H175" s="41"/>
      <c r="I175" s="80"/>
      <c r="J175" s="3"/>
      <c r="K175" s="3"/>
      <c r="L175" s="3"/>
      <c r="O175" s="41"/>
      <c r="Q175" s="144"/>
      <c r="R175" s="3"/>
      <c r="S175" s="80"/>
      <c r="T175" s="3"/>
      <c r="U175" s="80"/>
      <c r="V175" s="3"/>
      <c r="W175" s="80"/>
      <c r="X175" s="41"/>
      <c r="Y175" s="3"/>
      <c r="Z175" s="3"/>
      <c r="AA175" s="3"/>
      <c r="AB175" s="3"/>
      <c r="AC175" s="3"/>
      <c r="AD175" s="41"/>
      <c r="AE175" s="41"/>
      <c r="AF175" s="3"/>
      <c r="AG175" s="3"/>
      <c r="AI175" s="3"/>
      <c r="AJ175" s="3"/>
      <c r="AK175" s="3"/>
      <c r="AL175" s="3"/>
      <c r="AM175" s="41"/>
      <c r="AN175" s="3"/>
      <c r="AO175" s="3"/>
      <c r="AP175" s="3"/>
      <c r="AQ175" s="3"/>
      <c r="AR175" s="3"/>
      <c r="AS175" s="160"/>
      <c r="AT175" s="80"/>
      <c r="AU175" s="3"/>
    </row>
    <row r="176" spans="1:47" s="6" customFormat="1">
      <c r="A176" s="3"/>
      <c r="B176" s="26"/>
      <c r="C176" s="236"/>
      <c r="D176" s="26"/>
      <c r="H176" s="41"/>
      <c r="I176" s="80"/>
      <c r="J176" s="3"/>
      <c r="K176" s="3"/>
      <c r="L176" s="3"/>
      <c r="O176" s="41"/>
      <c r="Q176" s="144"/>
      <c r="R176" s="3"/>
      <c r="S176" s="80"/>
      <c r="T176" s="3"/>
      <c r="U176" s="80"/>
      <c r="V176" s="3"/>
      <c r="W176" s="80"/>
      <c r="X176" s="41"/>
      <c r="Y176" s="3"/>
      <c r="Z176" s="3"/>
      <c r="AA176" s="3"/>
      <c r="AB176" s="3"/>
      <c r="AC176" s="3"/>
      <c r="AD176" s="41"/>
      <c r="AE176" s="41"/>
      <c r="AF176" s="3"/>
      <c r="AG176" s="3"/>
      <c r="AI176" s="3"/>
      <c r="AJ176" s="3"/>
      <c r="AK176" s="3"/>
      <c r="AL176" s="3"/>
      <c r="AM176" s="41"/>
      <c r="AN176" s="3"/>
      <c r="AO176" s="3"/>
      <c r="AP176" s="3"/>
      <c r="AQ176" s="3"/>
      <c r="AR176" s="3"/>
      <c r="AS176" s="160"/>
      <c r="AT176" s="80"/>
      <c r="AU176" s="3"/>
    </row>
    <row r="177" spans="1:47" s="6" customFormat="1">
      <c r="A177" s="3"/>
      <c r="B177" s="26"/>
      <c r="C177" s="236"/>
      <c r="D177" s="26"/>
      <c r="H177" s="41"/>
      <c r="I177" s="80"/>
      <c r="J177" s="3"/>
      <c r="K177" s="3"/>
      <c r="L177" s="3"/>
      <c r="O177" s="41"/>
      <c r="Q177" s="144"/>
      <c r="R177" s="3"/>
      <c r="S177" s="80"/>
      <c r="T177" s="3"/>
      <c r="U177" s="80"/>
      <c r="V177" s="3"/>
      <c r="W177" s="80"/>
      <c r="X177" s="41"/>
      <c r="Y177" s="3"/>
      <c r="Z177" s="3"/>
      <c r="AA177" s="3"/>
      <c r="AB177" s="3"/>
      <c r="AC177" s="3"/>
      <c r="AD177" s="41"/>
      <c r="AE177" s="41"/>
      <c r="AF177" s="3"/>
      <c r="AG177" s="3"/>
      <c r="AI177" s="3"/>
      <c r="AJ177" s="3"/>
      <c r="AK177" s="3"/>
      <c r="AL177" s="3"/>
      <c r="AM177" s="41"/>
      <c r="AN177" s="3"/>
      <c r="AO177" s="3"/>
      <c r="AP177" s="3"/>
      <c r="AQ177" s="3"/>
      <c r="AR177" s="3"/>
      <c r="AS177" s="160"/>
      <c r="AT177" s="80"/>
      <c r="AU177" s="3"/>
    </row>
    <row r="178" spans="1:47" s="6" customFormat="1">
      <c r="A178" s="3"/>
      <c r="B178" s="26"/>
      <c r="C178" s="236"/>
      <c r="D178" s="26"/>
      <c r="H178" s="41"/>
      <c r="I178" s="80"/>
      <c r="J178" s="3"/>
      <c r="K178" s="3"/>
      <c r="L178" s="3"/>
      <c r="O178" s="41"/>
      <c r="Q178" s="144"/>
      <c r="R178" s="3"/>
      <c r="S178" s="80"/>
      <c r="T178" s="3"/>
      <c r="U178" s="80"/>
      <c r="V178" s="3"/>
      <c r="W178" s="80"/>
      <c r="X178" s="41"/>
      <c r="Y178" s="3"/>
      <c r="Z178" s="3"/>
      <c r="AA178" s="3"/>
      <c r="AB178" s="3"/>
      <c r="AC178" s="3"/>
      <c r="AD178" s="41"/>
      <c r="AE178" s="41"/>
      <c r="AF178" s="3"/>
      <c r="AG178" s="3"/>
      <c r="AI178" s="3"/>
      <c r="AJ178" s="3"/>
      <c r="AK178" s="3"/>
      <c r="AL178" s="3"/>
      <c r="AM178" s="41"/>
      <c r="AN178" s="3"/>
      <c r="AO178" s="3"/>
      <c r="AP178" s="3"/>
      <c r="AQ178" s="3"/>
      <c r="AR178" s="3"/>
      <c r="AS178" s="160"/>
      <c r="AT178" s="80"/>
      <c r="AU178" s="3"/>
    </row>
    <row r="179" spans="1:47" s="6" customFormat="1">
      <c r="A179" s="3"/>
      <c r="B179" s="26"/>
      <c r="C179" s="236"/>
      <c r="D179" s="26"/>
      <c r="H179" s="41"/>
      <c r="I179" s="80"/>
      <c r="J179" s="3"/>
      <c r="K179" s="3"/>
      <c r="L179" s="3"/>
      <c r="O179" s="41"/>
      <c r="Q179" s="144"/>
      <c r="R179" s="3"/>
      <c r="S179" s="80"/>
      <c r="T179" s="3"/>
      <c r="U179" s="80"/>
      <c r="V179" s="3"/>
      <c r="W179" s="80"/>
      <c r="X179" s="41"/>
      <c r="Y179" s="3"/>
      <c r="Z179" s="3"/>
      <c r="AA179" s="3"/>
      <c r="AB179" s="3"/>
      <c r="AC179" s="3"/>
      <c r="AD179" s="41"/>
      <c r="AE179" s="41"/>
      <c r="AF179" s="3"/>
      <c r="AG179" s="3"/>
      <c r="AI179" s="3"/>
      <c r="AJ179" s="3"/>
      <c r="AK179" s="3"/>
      <c r="AL179" s="3"/>
      <c r="AM179" s="41"/>
      <c r="AN179" s="3"/>
      <c r="AO179" s="3"/>
      <c r="AP179" s="3"/>
      <c r="AQ179" s="3"/>
      <c r="AR179" s="3"/>
      <c r="AS179" s="160"/>
      <c r="AT179" s="80"/>
      <c r="AU179" s="3"/>
    </row>
    <row r="180" spans="1:47" s="6" customFormat="1">
      <c r="A180" s="3"/>
      <c r="B180" s="26"/>
      <c r="C180" s="236"/>
      <c r="D180" s="26"/>
      <c r="H180" s="41"/>
      <c r="I180" s="80"/>
      <c r="J180" s="3"/>
      <c r="K180" s="3"/>
      <c r="L180" s="3"/>
      <c r="O180" s="41"/>
      <c r="Q180" s="144"/>
      <c r="R180" s="3"/>
      <c r="S180" s="80"/>
      <c r="T180" s="3"/>
      <c r="U180" s="80"/>
      <c r="V180" s="3"/>
      <c r="W180" s="80"/>
      <c r="X180" s="41"/>
      <c r="Y180" s="3"/>
      <c r="Z180" s="3"/>
      <c r="AA180" s="3"/>
      <c r="AB180" s="3"/>
      <c r="AC180" s="3"/>
      <c r="AD180" s="41"/>
      <c r="AE180" s="41"/>
      <c r="AF180" s="3"/>
      <c r="AG180" s="3"/>
      <c r="AI180" s="3"/>
      <c r="AJ180" s="3"/>
      <c r="AK180" s="3"/>
      <c r="AL180" s="3"/>
      <c r="AM180" s="41"/>
      <c r="AN180" s="3"/>
      <c r="AO180" s="3"/>
      <c r="AP180" s="3"/>
      <c r="AQ180" s="3"/>
      <c r="AR180" s="3"/>
      <c r="AS180" s="160"/>
      <c r="AT180" s="80"/>
      <c r="AU180" s="3"/>
    </row>
    <row r="181" spans="1:47" s="6" customFormat="1">
      <c r="A181" s="3"/>
      <c r="B181" s="41"/>
      <c r="C181" s="12"/>
      <c r="D181" s="3"/>
      <c r="H181" s="41"/>
      <c r="I181" s="80"/>
      <c r="J181" s="3"/>
      <c r="K181" s="3"/>
      <c r="L181" s="3"/>
      <c r="O181" s="41"/>
      <c r="Q181" s="144"/>
      <c r="R181" s="3"/>
      <c r="S181" s="80"/>
      <c r="T181" s="3"/>
      <c r="U181" s="80"/>
      <c r="V181" s="3"/>
      <c r="W181" s="80"/>
      <c r="X181" s="41"/>
      <c r="Y181" s="3"/>
      <c r="Z181" s="3"/>
      <c r="AA181" s="3"/>
      <c r="AB181" s="3"/>
      <c r="AC181" s="3"/>
      <c r="AD181" s="41"/>
      <c r="AE181" s="41"/>
      <c r="AF181" s="3"/>
      <c r="AG181" s="3"/>
      <c r="AI181" s="3"/>
      <c r="AJ181" s="3"/>
      <c r="AK181" s="3"/>
      <c r="AL181" s="3"/>
      <c r="AM181" s="41"/>
      <c r="AN181" s="3"/>
      <c r="AO181" s="3"/>
      <c r="AP181" s="3"/>
      <c r="AQ181" s="3"/>
      <c r="AR181" s="3"/>
      <c r="AS181" s="160"/>
      <c r="AT181" s="80"/>
      <c r="AU181" s="3"/>
    </row>
    <row r="182" spans="1:47" s="6" customFormat="1">
      <c r="A182" s="3"/>
      <c r="B182" s="26"/>
      <c r="C182" s="236"/>
      <c r="D182" s="26"/>
      <c r="H182" s="41"/>
      <c r="I182" s="80"/>
      <c r="J182" s="3"/>
      <c r="K182" s="3"/>
      <c r="L182" s="3"/>
      <c r="O182" s="41"/>
      <c r="Q182" s="144"/>
      <c r="R182" s="3"/>
      <c r="S182" s="80"/>
      <c r="T182" s="3"/>
      <c r="U182" s="80"/>
      <c r="V182" s="3"/>
      <c r="W182" s="80"/>
      <c r="X182" s="41"/>
      <c r="Y182" s="3"/>
      <c r="Z182" s="3"/>
      <c r="AA182" s="3"/>
      <c r="AB182" s="3"/>
      <c r="AC182" s="3"/>
      <c r="AD182" s="41"/>
      <c r="AE182" s="41"/>
      <c r="AF182" s="3"/>
      <c r="AG182" s="3"/>
      <c r="AI182" s="3"/>
      <c r="AJ182" s="3"/>
      <c r="AK182" s="3"/>
      <c r="AL182" s="3"/>
      <c r="AM182" s="41"/>
      <c r="AN182" s="3"/>
      <c r="AO182" s="3"/>
      <c r="AP182" s="3"/>
      <c r="AQ182" s="3"/>
      <c r="AR182" s="3"/>
      <c r="AS182" s="160"/>
      <c r="AT182" s="80"/>
      <c r="AU182" s="3"/>
    </row>
    <row r="183" spans="1:47" s="6" customFormat="1">
      <c r="A183" s="3"/>
      <c r="B183" s="26"/>
      <c r="C183" s="236"/>
      <c r="D183" s="26"/>
      <c r="H183" s="41"/>
      <c r="I183" s="80"/>
      <c r="J183" s="3"/>
      <c r="K183" s="3"/>
      <c r="L183" s="3"/>
      <c r="O183" s="41"/>
      <c r="Q183" s="144"/>
      <c r="R183" s="3"/>
      <c r="S183" s="80"/>
      <c r="T183" s="3"/>
      <c r="U183" s="80"/>
      <c r="V183" s="3"/>
      <c r="W183" s="80"/>
      <c r="X183" s="41"/>
      <c r="Y183" s="3"/>
      <c r="Z183" s="3"/>
      <c r="AA183" s="3"/>
      <c r="AB183" s="3"/>
      <c r="AC183" s="3"/>
      <c r="AD183" s="41"/>
      <c r="AE183" s="41"/>
      <c r="AF183" s="3"/>
      <c r="AG183" s="3"/>
      <c r="AI183" s="3"/>
      <c r="AJ183" s="3"/>
      <c r="AK183" s="3"/>
      <c r="AL183" s="3"/>
      <c r="AM183" s="41"/>
      <c r="AN183" s="3"/>
      <c r="AO183" s="3"/>
      <c r="AP183" s="3"/>
      <c r="AQ183" s="3"/>
      <c r="AR183" s="3"/>
      <c r="AS183" s="160"/>
      <c r="AT183" s="80"/>
      <c r="AU183" s="3"/>
    </row>
    <row r="184" spans="1:47" s="6" customFormat="1">
      <c r="A184" s="3"/>
      <c r="B184" s="41"/>
      <c r="C184" s="12"/>
      <c r="D184" s="3"/>
      <c r="H184" s="41"/>
      <c r="I184" s="80"/>
      <c r="J184" s="3"/>
      <c r="K184" s="3"/>
      <c r="L184" s="3"/>
      <c r="O184" s="41"/>
      <c r="Q184" s="144"/>
      <c r="R184" s="3"/>
      <c r="S184" s="80"/>
      <c r="T184" s="3"/>
      <c r="U184" s="80"/>
      <c r="V184" s="3"/>
      <c r="W184" s="80"/>
      <c r="X184" s="41"/>
      <c r="Y184" s="3"/>
      <c r="Z184" s="3"/>
      <c r="AA184" s="3"/>
      <c r="AB184" s="3"/>
      <c r="AC184" s="3"/>
      <c r="AD184" s="41"/>
      <c r="AE184" s="41"/>
      <c r="AF184" s="3"/>
      <c r="AG184" s="3"/>
      <c r="AI184" s="3"/>
      <c r="AJ184" s="3"/>
      <c r="AK184" s="3"/>
      <c r="AL184" s="3"/>
      <c r="AM184" s="41"/>
      <c r="AN184" s="3"/>
      <c r="AO184" s="3"/>
      <c r="AP184" s="3"/>
      <c r="AQ184" s="3"/>
      <c r="AR184" s="3"/>
      <c r="AS184" s="160"/>
      <c r="AT184" s="80"/>
      <c r="AU184" s="3"/>
    </row>
    <row r="185" spans="1:47" s="6" customFormat="1">
      <c r="A185" s="3"/>
      <c r="B185" s="41"/>
      <c r="C185" s="12"/>
      <c r="D185" s="3"/>
      <c r="H185" s="41"/>
      <c r="I185" s="80"/>
      <c r="J185" s="3"/>
      <c r="K185" s="3"/>
      <c r="L185" s="3"/>
      <c r="O185" s="41"/>
      <c r="Q185" s="144"/>
      <c r="R185" s="3"/>
      <c r="S185" s="80"/>
      <c r="T185" s="3"/>
      <c r="U185" s="80"/>
      <c r="V185" s="3"/>
      <c r="W185" s="80"/>
      <c r="X185" s="41"/>
      <c r="Y185" s="3"/>
      <c r="Z185" s="3"/>
      <c r="AA185" s="3"/>
      <c r="AB185" s="3"/>
      <c r="AC185" s="3"/>
      <c r="AD185" s="41"/>
      <c r="AE185" s="41"/>
      <c r="AF185" s="3"/>
      <c r="AG185" s="3"/>
      <c r="AI185" s="3"/>
      <c r="AJ185" s="3"/>
      <c r="AK185" s="3"/>
      <c r="AL185" s="3"/>
      <c r="AM185" s="41"/>
      <c r="AN185" s="3"/>
      <c r="AO185" s="3"/>
      <c r="AP185" s="3"/>
      <c r="AQ185" s="3"/>
      <c r="AR185" s="3"/>
      <c r="AS185" s="160"/>
      <c r="AT185" s="80"/>
      <c r="AU185" s="3"/>
    </row>
    <row r="186" spans="1:47" s="6" customFormat="1">
      <c r="A186" s="3"/>
      <c r="B186" s="26"/>
      <c r="C186" s="236"/>
      <c r="D186" s="26"/>
      <c r="H186" s="41"/>
      <c r="I186" s="80"/>
      <c r="J186" s="3"/>
      <c r="K186" s="3"/>
      <c r="L186" s="3"/>
      <c r="O186" s="41"/>
      <c r="Q186" s="144"/>
      <c r="R186" s="3"/>
      <c r="S186" s="80"/>
      <c r="T186" s="3"/>
      <c r="U186" s="80"/>
      <c r="V186" s="3"/>
      <c r="W186" s="80"/>
      <c r="X186" s="41"/>
      <c r="Y186" s="3"/>
      <c r="Z186" s="3"/>
      <c r="AA186" s="3"/>
      <c r="AB186" s="3"/>
      <c r="AC186" s="3"/>
      <c r="AD186" s="41"/>
      <c r="AE186" s="41"/>
      <c r="AF186" s="3"/>
      <c r="AG186" s="3"/>
      <c r="AI186" s="3"/>
      <c r="AJ186" s="3"/>
      <c r="AK186" s="3"/>
      <c r="AL186" s="3"/>
      <c r="AM186" s="41"/>
      <c r="AN186" s="3"/>
      <c r="AO186" s="3"/>
      <c r="AP186" s="3"/>
      <c r="AQ186" s="3"/>
      <c r="AR186" s="3"/>
      <c r="AS186" s="160"/>
      <c r="AT186" s="80"/>
      <c r="AU186" s="3"/>
    </row>
    <row r="187" spans="1:47" s="6" customFormat="1">
      <c r="A187" s="3"/>
      <c r="B187" s="26"/>
      <c r="C187" s="236"/>
      <c r="D187" s="26"/>
      <c r="H187" s="41"/>
      <c r="I187" s="80"/>
      <c r="J187" s="3"/>
      <c r="K187" s="3"/>
      <c r="L187" s="3"/>
      <c r="O187" s="41"/>
      <c r="Q187" s="144"/>
      <c r="R187" s="3"/>
      <c r="S187" s="80"/>
      <c r="T187" s="3"/>
      <c r="U187" s="80"/>
      <c r="V187" s="3"/>
      <c r="W187" s="80"/>
      <c r="X187" s="41"/>
      <c r="Y187" s="3"/>
      <c r="Z187" s="3"/>
      <c r="AA187" s="3"/>
      <c r="AB187" s="3"/>
      <c r="AC187" s="3"/>
      <c r="AD187" s="41"/>
      <c r="AE187" s="41"/>
      <c r="AF187" s="3"/>
      <c r="AG187" s="3"/>
      <c r="AI187" s="3"/>
      <c r="AJ187" s="3"/>
      <c r="AK187" s="3"/>
      <c r="AL187" s="3"/>
      <c r="AM187" s="41"/>
      <c r="AN187" s="3"/>
      <c r="AO187" s="3"/>
      <c r="AP187" s="3"/>
      <c r="AQ187" s="3"/>
      <c r="AR187" s="3"/>
      <c r="AS187" s="160"/>
      <c r="AT187" s="80"/>
      <c r="AU187" s="3"/>
    </row>
    <row r="188" spans="1:47" s="6" customFormat="1">
      <c r="A188" s="3"/>
      <c r="B188" s="26"/>
      <c r="C188" s="236"/>
      <c r="D188" s="26"/>
      <c r="H188" s="41"/>
      <c r="I188" s="80"/>
      <c r="J188" s="3"/>
      <c r="K188" s="3"/>
      <c r="L188" s="3"/>
      <c r="O188" s="41"/>
      <c r="Q188" s="144"/>
      <c r="R188" s="3"/>
      <c r="S188" s="80"/>
      <c r="T188" s="3"/>
      <c r="U188" s="80"/>
      <c r="V188" s="3"/>
      <c r="W188" s="80"/>
      <c r="X188" s="41"/>
      <c r="Y188" s="3"/>
      <c r="Z188" s="3"/>
      <c r="AA188" s="3"/>
      <c r="AB188" s="3"/>
      <c r="AC188" s="3"/>
      <c r="AD188" s="41"/>
      <c r="AE188" s="41"/>
      <c r="AF188" s="3"/>
      <c r="AG188" s="3"/>
      <c r="AI188" s="3"/>
      <c r="AJ188" s="3"/>
      <c r="AK188" s="3"/>
      <c r="AL188" s="3"/>
      <c r="AM188" s="41"/>
      <c r="AN188" s="3"/>
      <c r="AO188" s="3"/>
      <c r="AP188" s="3"/>
      <c r="AQ188" s="3"/>
      <c r="AR188" s="3"/>
      <c r="AS188" s="160"/>
      <c r="AT188" s="80"/>
      <c r="AU188" s="3"/>
    </row>
    <row r="189" spans="1:47" s="6" customFormat="1">
      <c r="A189" s="3"/>
      <c r="B189" s="26"/>
      <c r="C189" s="236"/>
      <c r="D189" s="26"/>
      <c r="H189" s="41"/>
      <c r="I189" s="80"/>
      <c r="J189" s="3"/>
      <c r="K189" s="3"/>
      <c r="L189" s="3"/>
      <c r="O189" s="41"/>
      <c r="Q189" s="144"/>
      <c r="R189" s="3"/>
      <c r="S189" s="80"/>
      <c r="T189" s="3"/>
      <c r="U189" s="80"/>
      <c r="V189" s="3"/>
      <c r="W189" s="80"/>
      <c r="X189" s="41"/>
      <c r="Y189" s="3"/>
      <c r="Z189" s="3"/>
      <c r="AA189" s="3"/>
      <c r="AB189" s="3"/>
      <c r="AC189" s="3"/>
      <c r="AD189" s="41"/>
      <c r="AE189" s="41"/>
      <c r="AF189" s="3"/>
      <c r="AG189" s="3"/>
      <c r="AI189" s="3"/>
      <c r="AJ189" s="3"/>
      <c r="AK189" s="3"/>
      <c r="AL189" s="3"/>
      <c r="AM189" s="41"/>
      <c r="AN189" s="3"/>
      <c r="AO189" s="3"/>
      <c r="AP189" s="3"/>
      <c r="AQ189" s="3"/>
      <c r="AR189" s="3"/>
      <c r="AS189" s="160"/>
      <c r="AT189" s="80"/>
      <c r="AU189" s="3"/>
    </row>
    <row r="190" spans="1:47" s="6" customFormat="1">
      <c r="A190" s="3"/>
      <c r="B190" s="26"/>
      <c r="C190" s="236"/>
      <c r="D190" s="26"/>
      <c r="H190" s="41"/>
      <c r="I190" s="80"/>
      <c r="J190" s="3"/>
      <c r="K190" s="3"/>
      <c r="L190" s="3"/>
      <c r="O190" s="41"/>
      <c r="Q190" s="144"/>
      <c r="R190" s="3"/>
      <c r="S190" s="80"/>
      <c r="T190" s="3"/>
      <c r="U190" s="80"/>
      <c r="V190" s="3"/>
      <c r="W190" s="80"/>
      <c r="X190" s="41"/>
      <c r="Y190" s="3"/>
      <c r="Z190" s="3"/>
      <c r="AA190" s="3"/>
      <c r="AB190" s="3"/>
      <c r="AC190" s="3"/>
      <c r="AD190" s="41"/>
      <c r="AE190" s="41"/>
      <c r="AF190" s="3"/>
      <c r="AG190" s="3"/>
      <c r="AI190" s="3"/>
      <c r="AJ190" s="3"/>
      <c r="AK190" s="3"/>
      <c r="AL190" s="3"/>
      <c r="AM190" s="41"/>
      <c r="AN190" s="3"/>
      <c r="AO190" s="3"/>
      <c r="AP190" s="3"/>
      <c r="AQ190" s="3"/>
      <c r="AR190" s="3"/>
      <c r="AS190" s="160"/>
      <c r="AT190" s="80"/>
      <c r="AU190" s="3"/>
    </row>
    <row r="191" spans="1:47" s="6" customFormat="1">
      <c r="A191" s="3"/>
      <c r="B191" s="26"/>
      <c r="C191" s="236"/>
      <c r="D191" s="26"/>
      <c r="H191" s="41"/>
      <c r="I191" s="80"/>
      <c r="J191" s="3"/>
      <c r="K191" s="3"/>
      <c r="L191" s="3"/>
      <c r="O191" s="41"/>
      <c r="Q191" s="144"/>
      <c r="R191" s="3"/>
      <c r="S191" s="80"/>
      <c r="T191" s="3"/>
      <c r="U191" s="80"/>
      <c r="V191" s="3"/>
      <c r="W191" s="80"/>
      <c r="X191" s="41"/>
      <c r="Y191" s="3"/>
      <c r="Z191" s="3"/>
      <c r="AA191" s="3"/>
      <c r="AB191" s="3"/>
      <c r="AC191" s="3"/>
      <c r="AD191" s="41"/>
      <c r="AE191" s="41"/>
      <c r="AF191" s="3"/>
      <c r="AG191" s="3"/>
      <c r="AI191" s="3"/>
      <c r="AJ191" s="3"/>
      <c r="AK191" s="3"/>
      <c r="AL191" s="3"/>
      <c r="AM191" s="41"/>
      <c r="AN191" s="3"/>
      <c r="AO191" s="3"/>
      <c r="AP191" s="3"/>
      <c r="AQ191" s="3"/>
      <c r="AR191" s="3"/>
      <c r="AS191" s="160"/>
      <c r="AT191" s="80"/>
      <c r="AU191" s="3"/>
    </row>
    <row r="192" spans="1:47" s="6" customFormat="1">
      <c r="A192" s="3"/>
      <c r="B192" s="41"/>
      <c r="C192" s="12"/>
      <c r="D192" s="3"/>
      <c r="H192" s="41"/>
      <c r="I192" s="80"/>
      <c r="J192" s="3"/>
      <c r="K192" s="3"/>
      <c r="L192" s="3"/>
      <c r="O192" s="41"/>
      <c r="Q192" s="144"/>
      <c r="R192" s="3"/>
      <c r="S192" s="80"/>
      <c r="T192" s="3"/>
      <c r="U192" s="80"/>
      <c r="V192" s="3"/>
      <c r="W192" s="80"/>
      <c r="X192" s="41"/>
      <c r="Y192" s="3"/>
      <c r="Z192" s="3"/>
      <c r="AA192" s="3"/>
      <c r="AB192" s="3"/>
      <c r="AC192" s="3"/>
      <c r="AD192" s="41"/>
      <c r="AE192" s="41"/>
      <c r="AF192" s="3"/>
      <c r="AG192" s="3"/>
      <c r="AI192" s="3"/>
      <c r="AJ192" s="3"/>
      <c r="AK192" s="3"/>
      <c r="AL192" s="3"/>
      <c r="AM192" s="41"/>
      <c r="AN192" s="3"/>
      <c r="AO192" s="3"/>
      <c r="AP192" s="3"/>
      <c r="AQ192" s="3"/>
      <c r="AR192" s="3"/>
      <c r="AS192" s="160"/>
      <c r="AT192" s="80"/>
      <c r="AU192" s="3"/>
    </row>
    <row r="193" spans="1:47" s="6" customFormat="1">
      <c r="A193" s="3"/>
      <c r="B193" s="41"/>
      <c r="C193" s="12"/>
      <c r="D193" s="3"/>
      <c r="H193" s="41"/>
      <c r="I193" s="80"/>
      <c r="J193" s="3"/>
      <c r="K193" s="3"/>
      <c r="L193" s="3"/>
      <c r="O193" s="41"/>
      <c r="Q193" s="144"/>
      <c r="R193" s="3"/>
      <c r="S193" s="80"/>
      <c r="T193" s="3"/>
      <c r="U193" s="80"/>
      <c r="V193" s="3"/>
      <c r="W193" s="80"/>
      <c r="X193" s="41"/>
      <c r="Y193" s="3"/>
      <c r="Z193" s="3"/>
      <c r="AA193" s="3"/>
      <c r="AB193" s="3"/>
      <c r="AC193" s="3"/>
      <c r="AD193" s="41"/>
      <c r="AE193" s="41"/>
      <c r="AF193" s="3"/>
      <c r="AG193" s="3"/>
      <c r="AI193" s="3"/>
      <c r="AJ193" s="3"/>
      <c r="AK193" s="3"/>
      <c r="AL193" s="3"/>
      <c r="AM193" s="41"/>
      <c r="AN193" s="3"/>
      <c r="AO193" s="3"/>
      <c r="AP193" s="3"/>
      <c r="AQ193" s="3"/>
      <c r="AR193" s="3"/>
      <c r="AS193" s="160"/>
      <c r="AT193" s="80"/>
      <c r="AU193" s="3"/>
    </row>
    <row r="194" spans="1:47" s="6" customFormat="1">
      <c r="A194" s="3"/>
      <c r="B194" s="26"/>
      <c r="C194" s="236"/>
      <c r="D194" s="26"/>
      <c r="H194" s="41"/>
      <c r="I194" s="80"/>
      <c r="J194" s="3"/>
      <c r="K194" s="3"/>
      <c r="L194" s="3"/>
      <c r="O194" s="41"/>
      <c r="Q194" s="144"/>
      <c r="R194" s="3"/>
      <c r="S194" s="80"/>
      <c r="T194" s="3"/>
      <c r="U194" s="80"/>
      <c r="V194" s="3"/>
      <c r="W194" s="80"/>
      <c r="X194" s="41"/>
      <c r="Y194" s="3"/>
      <c r="Z194" s="3"/>
      <c r="AA194" s="3"/>
      <c r="AB194" s="3"/>
      <c r="AC194" s="3"/>
      <c r="AD194" s="41"/>
      <c r="AE194" s="41"/>
      <c r="AF194" s="3"/>
      <c r="AG194" s="3"/>
      <c r="AI194" s="3"/>
      <c r="AJ194" s="3"/>
      <c r="AK194" s="3"/>
      <c r="AL194" s="3"/>
      <c r="AM194" s="41"/>
      <c r="AN194" s="3"/>
      <c r="AO194" s="3"/>
      <c r="AP194" s="3"/>
      <c r="AQ194" s="3"/>
      <c r="AR194" s="3"/>
      <c r="AS194" s="160"/>
      <c r="AT194" s="80"/>
      <c r="AU194" s="3"/>
    </row>
    <row r="195" spans="1:47" s="6" customFormat="1">
      <c r="A195" s="3"/>
      <c r="B195" s="26"/>
      <c r="C195" s="236"/>
      <c r="D195" s="26"/>
      <c r="H195" s="41"/>
      <c r="I195" s="80"/>
      <c r="J195" s="3"/>
      <c r="K195" s="3"/>
      <c r="L195" s="3"/>
      <c r="O195" s="41"/>
      <c r="Q195" s="144"/>
      <c r="R195" s="3"/>
      <c r="S195" s="80"/>
      <c r="T195" s="3"/>
      <c r="U195" s="80"/>
      <c r="V195" s="3"/>
      <c r="W195" s="80"/>
      <c r="X195" s="41"/>
      <c r="Y195" s="3"/>
      <c r="Z195" s="3"/>
      <c r="AA195" s="3"/>
      <c r="AB195" s="3"/>
      <c r="AC195" s="3"/>
      <c r="AD195" s="41"/>
      <c r="AE195" s="41"/>
      <c r="AF195" s="3"/>
      <c r="AG195" s="3"/>
      <c r="AI195" s="3"/>
      <c r="AJ195" s="3"/>
      <c r="AK195" s="3"/>
      <c r="AL195" s="3"/>
      <c r="AM195" s="41"/>
      <c r="AN195" s="3"/>
      <c r="AO195" s="3"/>
      <c r="AP195" s="3"/>
      <c r="AQ195" s="3"/>
      <c r="AR195" s="3"/>
      <c r="AS195" s="160"/>
      <c r="AT195" s="80"/>
      <c r="AU195" s="3"/>
    </row>
    <row r="196" spans="1:47" s="6" customFormat="1">
      <c r="A196" s="3"/>
      <c r="B196" s="13"/>
      <c r="C196" s="112"/>
      <c r="D196" s="3"/>
      <c r="H196" s="41"/>
      <c r="I196" s="80"/>
      <c r="J196" s="3"/>
      <c r="K196" s="3"/>
      <c r="L196" s="3"/>
      <c r="O196" s="41"/>
      <c r="Q196" s="144"/>
      <c r="R196" s="3"/>
      <c r="S196" s="80"/>
      <c r="T196" s="3"/>
      <c r="U196" s="80"/>
      <c r="V196" s="3"/>
      <c r="W196" s="80"/>
      <c r="X196" s="41"/>
      <c r="Y196" s="3"/>
      <c r="Z196" s="3"/>
      <c r="AA196" s="3"/>
      <c r="AB196" s="3"/>
      <c r="AC196" s="3"/>
      <c r="AD196" s="41"/>
      <c r="AE196" s="41"/>
      <c r="AF196" s="3"/>
      <c r="AG196" s="3"/>
      <c r="AI196" s="3"/>
      <c r="AJ196" s="3"/>
      <c r="AK196" s="3"/>
      <c r="AL196" s="3"/>
      <c r="AM196" s="41"/>
      <c r="AN196" s="3"/>
      <c r="AO196" s="3"/>
      <c r="AP196" s="3"/>
      <c r="AQ196" s="3"/>
      <c r="AR196" s="3"/>
      <c r="AS196" s="160"/>
      <c r="AT196" s="80"/>
      <c r="AU196" s="3"/>
    </row>
    <row r="197" spans="1:47" s="6" customFormat="1">
      <c r="A197" s="3"/>
      <c r="B197" s="26"/>
      <c r="C197" s="236"/>
      <c r="D197" s="26"/>
      <c r="H197" s="41"/>
      <c r="I197" s="80"/>
      <c r="J197" s="3"/>
      <c r="K197" s="3"/>
      <c r="L197" s="3"/>
      <c r="O197" s="41"/>
      <c r="Q197" s="144"/>
      <c r="R197" s="3"/>
      <c r="S197" s="80"/>
      <c r="T197" s="3"/>
      <c r="U197" s="80"/>
      <c r="V197" s="3"/>
      <c r="W197" s="80"/>
      <c r="X197" s="41"/>
      <c r="Y197" s="3"/>
      <c r="Z197" s="3"/>
      <c r="AA197" s="3"/>
      <c r="AB197" s="3"/>
      <c r="AC197" s="3"/>
      <c r="AD197" s="41"/>
      <c r="AE197" s="41"/>
      <c r="AF197" s="3"/>
      <c r="AG197" s="3"/>
      <c r="AI197" s="3"/>
      <c r="AJ197" s="3"/>
      <c r="AK197" s="3"/>
      <c r="AL197" s="3"/>
      <c r="AM197" s="41"/>
      <c r="AN197" s="3"/>
      <c r="AO197" s="3"/>
      <c r="AP197" s="3"/>
      <c r="AQ197" s="3"/>
      <c r="AR197" s="3"/>
      <c r="AS197" s="160"/>
      <c r="AT197" s="80"/>
      <c r="AU197" s="3"/>
    </row>
    <row r="198" spans="1:47" s="6" customFormat="1">
      <c r="A198" s="3"/>
      <c r="B198" s="26"/>
      <c r="C198" s="236"/>
      <c r="D198" s="26"/>
      <c r="H198" s="41"/>
      <c r="I198" s="80"/>
      <c r="J198" s="3"/>
      <c r="K198" s="3"/>
      <c r="L198" s="3"/>
      <c r="O198" s="41"/>
      <c r="Q198" s="144"/>
      <c r="R198" s="3"/>
      <c r="S198" s="80"/>
      <c r="T198" s="3"/>
      <c r="U198" s="80"/>
      <c r="V198" s="3"/>
      <c r="W198" s="80"/>
      <c r="X198" s="41"/>
      <c r="Y198" s="3"/>
      <c r="Z198" s="3"/>
      <c r="AA198" s="3"/>
      <c r="AB198" s="3"/>
      <c r="AC198" s="3"/>
      <c r="AD198" s="41"/>
      <c r="AE198" s="41"/>
      <c r="AF198" s="3"/>
      <c r="AG198" s="3"/>
      <c r="AI198" s="3"/>
      <c r="AJ198" s="3"/>
      <c r="AK198" s="3"/>
      <c r="AL198" s="3"/>
      <c r="AM198" s="41"/>
      <c r="AN198" s="3"/>
      <c r="AO198" s="3"/>
      <c r="AP198" s="3"/>
      <c r="AQ198" s="3"/>
      <c r="AR198" s="3"/>
      <c r="AS198" s="160"/>
      <c r="AT198" s="80"/>
      <c r="AU198" s="3"/>
    </row>
    <row r="199" spans="1:47" s="6" customFormat="1">
      <c r="A199" s="3"/>
      <c r="B199" s="26"/>
      <c r="C199" s="236"/>
      <c r="D199" s="26"/>
      <c r="H199" s="41"/>
      <c r="I199" s="80"/>
      <c r="J199" s="3"/>
      <c r="K199" s="3"/>
      <c r="L199" s="3"/>
      <c r="O199" s="41"/>
      <c r="Q199" s="144"/>
      <c r="R199" s="3"/>
      <c r="S199" s="80"/>
      <c r="T199" s="3"/>
      <c r="U199" s="80"/>
      <c r="V199" s="3"/>
      <c r="W199" s="80"/>
      <c r="X199" s="41"/>
      <c r="Y199" s="3"/>
      <c r="Z199" s="3"/>
      <c r="AA199" s="3"/>
      <c r="AB199" s="3"/>
      <c r="AC199" s="3"/>
      <c r="AD199" s="41"/>
      <c r="AE199" s="41"/>
      <c r="AF199" s="3"/>
      <c r="AG199" s="3"/>
      <c r="AI199" s="3"/>
      <c r="AJ199" s="3"/>
      <c r="AK199" s="3"/>
      <c r="AL199" s="3"/>
      <c r="AM199" s="41"/>
      <c r="AN199" s="3"/>
      <c r="AO199" s="3"/>
      <c r="AP199" s="3"/>
      <c r="AQ199" s="3"/>
      <c r="AR199" s="3"/>
      <c r="AS199" s="160"/>
      <c r="AT199" s="80"/>
      <c r="AU199" s="3"/>
    </row>
    <row r="200" spans="1:47" s="6" customFormat="1">
      <c r="A200" s="3"/>
      <c r="B200" s="26"/>
      <c r="C200" s="236"/>
      <c r="D200" s="26"/>
      <c r="H200" s="41"/>
      <c r="I200" s="80"/>
      <c r="J200" s="3"/>
      <c r="K200" s="3"/>
      <c r="L200" s="3"/>
      <c r="O200" s="41"/>
      <c r="Q200" s="144"/>
      <c r="R200" s="3"/>
      <c r="S200" s="80"/>
      <c r="T200" s="3"/>
      <c r="U200" s="80"/>
      <c r="V200" s="3"/>
      <c r="W200" s="80"/>
      <c r="X200" s="41"/>
      <c r="Y200" s="3"/>
      <c r="Z200" s="3"/>
      <c r="AA200" s="3"/>
      <c r="AB200" s="3"/>
      <c r="AC200" s="3"/>
      <c r="AD200" s="41"/>
      <c r="AE200" s="41"/>
      <c r="AF200" s="3"/>
      <c r="AG200" s="3"/>
      <c r="AI200" s="3"/>
      <c r="AJ200" s="3"/>
      <c r="AK200" s="3"/>
      <c r="AL200" s="3"/>
      <c r="AM200" s="41"/>
      <c r="AN200" s="3"/>
      <c r="AO200" s="3"/>
      <c r="AP200" s="3"/>
      <c r="AQ200" s="3"/>
      <c r="AR200" s="3"/>
      <c r="AS200" s="160"/>
      <c r="AT200" s="80"/>
      <c r="AU200" s="3"/>
    </row>
    <row r="201" spans="1:47" s="6" customFormat="1">
      <c r="A201" s="3"/>
      <c r="B201" s="26"/>
      <c r="C201" s="236"/>
      <c r="D201" s="26"/>
      <c r="H201" s="41"/>
      <c r="I201" s="80"/>
      <c r="J201" s="3"/>
      <c r="K201" s="3"/>
      <c r="L201" s="3"/>
      <c r="O201" s="41"/>
      <c r="Q201" s="144"/>
      <c r="R201" s="3"/>
      <c r="S201" s="80"/>
      <c r="T201" s="3"/>
      <c r="U201" s="80"/>
      <c r="V201" s="3"/>
      <c r="W201" s="80"/>
      <c r="X201" s="41"/>
      <c r="Y201" s="3"/>
      <c r="Z201" s="3"/>
      <c r="AA201" s="3"/>
      <c r="AB201" s="3"/>
      <c r="AC201" s="3"/>
      <c r="AD201" s="41"/>
      <c r="AE201" s="41"/>
      <c r="AF201" s="3"/>
      <c r="AG201" s="3"/>
      <c r="AI201" s="3"/>
      <c r="AJ201" s="3"/>
      <c r="AK201" s="3"/>
      <c r="AL201" s="3"/>
      <c r="AM201" s="41"/>
      <c r="AN201" s="3"/>
      <c r="AO201" s="3"/>
      <c r="AP201" s="3"/>
      <c r="AQ201" s="3"/>
      <c r="AR201" s="3"/>
      <c r="AS201" s="160"/>
      <c r="AT201" s="80"/>
      <c r="AU201" s="3"/>
    </row>
    <row r="202" spans="1:47" s="6" customFormat="1">
      <c r="A202" s="3"/>
      <c r="B202" s="26"/>
      <c r="C202" s="236"/>
      <c r="D202" s="26"/>
      <c r="H202" s="41"/>
      <c r="I202" s="80"/>
      <c r="J202" s="3"/>
      <c r="K202" s="3"/>
      <c r="L202" s="3"/>
      <c r="O202" s="41"/>
      <c r="Q202" s="144"/>
      <c r="R202" s="3"/>
      <c r="S202" s="80"/>
      <c r="T202" s="3"/>
      <c r="U202" s="80"/>
      <c r="V202" s="3"/>
      <c r="W202" s="80"/>
      <c r="X202" s="41"/>
      <c r="Y202" s="3"/>
      <c r="Z202" s="3"/>
      <c r="AA202" s="3"/>
      <c r="AB202" s="3"/>
      <c r="AC202" s="3"/>
      <c r="AD202" s="41"/>
      <c r="AE202" s="41"/>
      <c r="AF202" s="3"/>
      <c r="AG202" s="3"/>
      <c r="AI202" s="3"/>
      <c r="AJ202" s="3"/>
      <c r="AK202" s="3"/>
      <c r="AL202" s="3"/>
      <c r="AM202" s="41"/>
      <c r="AN202" s="3"/>
      <c r="AO202" s="3"/>
      <c r="AP202" s="3"/>
      <c r="AQ202" s="3"/>
      <c r="AR202" s="3"/>
      <c r="AS202" s="160"/>
      <c r="AT202" s="80"/>
      <c r="AU202" s="3"/>
    </row>
    <row r="203" spans="1:47" s="6" customFormat="1">
      <c r="A203" s="3"/>
      <c r="B203" s="26"/>
      <c r="C203" s="236"/>
      <c r="D203" s="26"/>
      <c r="H203" s="41"/>
      <c r="I203" s="80"/>
      <c r="J203" s="3"/>
      <c r="K203" s="3"/>
      <c r="L203" s="3"/>
      <c r="O203" s="41"/>
      <c r="Q203" s="144"/>
      <c r="R203" s="3"/>
      <c r="S203" s="80"/>
      <c r="T203" s="3"/>
      <c r="U203" s="80"/>
      <c r="V203" s="3"/>
      <c r="W203" s="80"/>
      <c r="X203" s="41"/>
      <c r="Y203" s="3"/>
      <c r="Z203" s="3"/>
      <c r="AA203" s="3"/>
      <c r="AB203" s="3"/>
      <c r="AC203" s="3"/>
      <c r="AD203" s="41"/>
      <c r="AE203" s="41"/>
      <c r="AF203" s="3"/>
      <c r="AG203" s="3"/>
      <c r="AI203" s="3"/>
      <c r="AJ203" s="3"/>
      <c r="AK203" s="3"/>
      <c r="AL203" s="3"/>
      <c r="AM203" s="41"/>
      <c r="AN203" s="3"/>
      <c r="AO203" s="3"/>
      <c r="AP203" s="3"/>
      <c r="AQ203" s="3"/>
      <c r="AR203" s="3"/>
      <c r="AS203" s="160"/>
      <c r="AT203" s="80"/>
      <c r="AU203" s="3"/>
    </row>
    <row r="204" spans="1:47" s="6" customFormat="1">
      <c r="A204" s="3"/>
      <c r="B204" s="41"/>
      <c r="C204" s="12"/>
      <c r="D204" s="3"/>
      <c r="H204" s="41"/>
      <c r="I204" s="80"/>
      <c r="J204" s="3"/>
      <c r="K204" s="3"/>
      <c r="L204" s="3"/>
      <c r="O204" s="41"/>
      <c r="Q204" s="144"/>
      <c r="R204" s="3"/>
      <c r="S204" s="80"/>
      <c r="T204" s="3"/>
      <c r="U204" s="80"/>
      <c r="V204" s="3"/>
      <c r="W204" s="80"/>
      <c r="X204" s="41"/>
      <c r="Y204" s="3"/>
      <c r="Z204" s="3"/>
      <c r="AA204" s="3"/>
      <c r="AB204" s="3"/>
      <c r="AC204" s="3"/>
      <c r="AD204" s="41"/>
      <c r="AE204" s="41"/>
      <c r="AF204" s="3"/>
      <c r="AG204" s="3"/>
      <c r="AI204" s="3"/>
      <c r="AJ204" s="3"/>
      <c r="AK204" s="3"/>
      <c r="AL204" s="3"/>
      <c r="AM204" s="41"/>
      <c r="AN204" s="3"/>
      <c r="AO204" s="3"/>
      <c r="AP204" s="3"/>
      <c r="AQ204" s="3"/>
      <c r="AR204" s="3"/>
      <c r="AS204" s="160"/>
      <c r="AT204" s="80"/>
      <c r="AU204" s="3"/>
    </row>
    <row r="205" spans="1:47" s="6" customFormat="1">
      <c r="A205" s="3"/>
      <c r="B205" s="26"/>
      <c r="C205" s="236"/>
      <c r="D205" s="26"/>
      <c r="H205" s="41"/>
      <c r="I205" s="80"/>
      <c r="J205" s="3"/>
      <c r="K205" s="3"/>
      <c r="L205" s="3"/>
      <c r="O205" s="41"/>
      <c r="Q205" s="144"/>
      <c r="R205" s="3"/>
      <c r="S205" s="80"/>
      <c r="T205" s="3"/>
      <c r="U205" s="80"/>
      <c r="V205" s="3"/>
      <c r="W205" s="80"/>
      <c r="X205" s="41"/>
      <c r="Y205" s="3"/>
      <c r="Z205" s="3"/>
      <c r="AA205" s="3"/>
      <c r="AB205" s="3"/>
      <c r="AC205" s="3"/>
      <c r="AD205" s="41"/>
      <c r="AE205" s="41"/>
      <c r="AF205" s="3"/>
      <c r="AG205" s="3"/>
      <c r="AI205" s="3"/>
      <c r="AJ205" s="3"/>
      <c r="AK205" s="3"/>
      <c r="AL205" s="3"/>
      <c r="AM205" s="41"/>
      <c r="AN205" s="3"/>
      <c r="AO205" s="3"/>
      <c r="AP205" s="3"/>
      <c r="AQ205" s="3"/>
      <c r="AR205" s="3"/>
      <c r="AS205" s="160"/>
      <c r="AT205" s="80"/>
      <c r="AU205" s="3"/>
    </row>
    <row r="206" spans="1:47" s="6" customFormat="1">
      <c r="A206" s="3"/>
      <c r="B206" s="41"/>
      <c r="C206" s="12"/>
      <c r="D206" s="3"/>
      <c r="H206" s="41"/>
      <c r="I206" s="80"/>
      <c r="J206" s="3"/>
      <c r="K206" s="3"/>
      <c r="L206" s="3"/>
      <c r="O206" s="41"/>
      <c r="Q206" s="144"/>
      <c r="R206" s="3"/>
      <c r="S206" s="80"/>
      <c r="T206" s="3"/>
      <c r="U206" s="80"/>
      <c r="V206" s="3"/>
      <c r="W206" s="80"/>
      <c r="X206" s="41"/>
      <c r="Y206" s="3"/>
      <c r="Z206" s="3"/>
      <c r="AA206" s="3"/>
      <c r="AB206" s="3"/>
      <c r="AC206" s="3"/>
      <c r="AD206" s="41"/>
      <c r="AE206" s="41"/>
      <c r="AF206" s="3"/>
      <c r="AG206" s="3"/>
      <c r="AI206" s="3"/>
      <c r="AJ206" s="3"/>
      <c r="AK206" s="3"/>
      <c r="AL206" s="3"/>
      <c r="AM206" s="41"/>
      <c r="AN206" s="3"/>
      <c r="AO206" s="3"/>
      <c r="AP206" s="3"/>
      <c r="AQ206" s="3"/>
      <c r="AR206" s="3"/>
      <c r="AS206" s="160"/>
      <c r="AT206" s="80"/>
      <c r="AU206" s="3"/>
    </row>
    <row r="207" spans="1:47" s="6" customFormat="1">
      <c r="A207" s="3"/>
      <c r="B207" s="26"/>
      <c r="C207" s="236"/>
      <c r="D207" s="26"/>
      <c r="H207" s="41"/>
      <c r="I207" s="80"/>
      <c r="J207" s="3"/>
      <c r="K207" s="3"/>
      <c r="L207" s="3"/>
      <c r="O207" s="41"/>
      <c r="Q207" s="144"/>
      <c r="R207" s="3"/>
      <c r="S207" s="80"/>
      <c r="T207" s="3"/>
      <c r="U207" s="80"/>
      <c r="V207" s="3"/>
      <c r="W207" s="80"/>
      <c r="X207" s="41"/>
      <c r="Y207" s="3"/>
      <c r="Z207" s="3"/>
      <c r="AA207" s="3"/>
      <c r="AB207" s="3"/>
      <c r="AC207" s="3"/>
      <c r="AD207" s="41"/>
      <c r="AE207" s="41"/>
      <c r="AF207" s="3"/>
      <c r="AG207" s="3"/>
      <c r="AI207" s="3"/>
      <c r="AJ207" s="3"/>
      <c r="AK207" s="3"/>
      <c r="AL207" s="3"/>
      <c r="AM207" s="41"/>
      <c r="AN207" s="3"/>
      <c r="AO207" s="3"/>
      <c r="AP207" s="3"/>
      <c r="AQ207" s="3"/>
      <c r="AR207" s="3"/>
      <c r="AS207" s="160"/>
      <c r="AT207" s="80"/>
      <c r="AU207" s="3"/>
    </row>
    <row r="208" spans="1:47" s="6" customFormat="1">
      <c r="A208" s="3"/>
      <c r="B208" s="41"/>
      <c r="C208" s="12"/>
      <c r="D208" s="3"/>
      <c r="H208" s="41"/>
      <c r="I208" s="80"/>
      <c r="J208" s="3"/>
      <c r="K208" s="3"/>
      <c r="L208" s="3"/>
      <c r="O208" s="41"/>
      <c r="Q208" s="144"/>
      <c r="R208" s="3"/>
      <c r="S208" s="80"/>
      <c r="T208" s="3"/>
      <c r="U208" s="80"/>
      <c r="V208" s="3"/>
      <c r="W208" s="80"/>
      <c r="X208" s="41"/>
      <c r="Y208" s="3"/>
      <c r="Z208" s="3"/>
      <c r="AA208" s="3"/>
      <c r="AB208" s="3"/>
      <c r="AC208" s="3"/>
      <c r="AD208" s="41"/>
      <c r="AE208" s="41"/>
      <c r="AF208" s="3"/>
      <c r="AG208" s="3"/>
      <c r="AI208" s="3"/>
      <c r="AJ208" s="3"/>
      <c r="AK208" s="3"/>
      <c r="AL208" s="3"/>
      <c r="AM208" s="41"/>
      <c r="AN208" s="3"/>
      <c r="AO208" s="3"/>
      <c r="AP208" s="3"/>
      <c r="AQ208" s="3"/>
      <c r="AR208" s="3"/>
      <c r="AS208" s="160"/>
      <c r="AT208" s="80"/>
      <c r="AU208" s="3"/>
    </row>
    <row r="209" spans="1:47" s="6" customFormat="1">
      <c r="A209" s="3"/>
      <c r="B209" s="26"/>
      <c r="C209" s="236"/>
      <c r="D209" s="26"/>
      <c r="H209" s="41"/>
      <c r="I209" s="80"/>
      <c r="J209" s="3"/>
      <c r="K209" s="3"/>
      <c r="L209" s="3"/>
      <c r="O209" s="41"/>
      <c r="Q209" s="144"/>
      <c r="R209" s="3"/>
      <c r="S209" s="80"/>
      <c r="T209" s="3"/>
      <c r="U209" s="80"/>
      <c r="V209" s="3"/>
      <c r="W209" s="80"/>
      <c r="X209" s="41"/>
      <c r="Y209" s="3"/>
      <c r="Z209" s="3"/>
      <c r="AA209" s="3"/>
      <c r="AB209" s="3"/>
      <c r="AC209" s="3"/>
      <c r="AD209" s="41"/>
      <c r="AE209" s="41"/>
      <c r="AF209" s="3"/>
      <c r="AG209" s="3"/>
      <c r="AI209" s="3"/>
      <c r="AJ209" s="3"/>
      <c r="AK209" s="3"/>
      <c r="AL209" s="3"/>
      <c r="AM209" s="41"/>
      <c r="AN209" s="3"/>
      <c r="AO209" s="3"/>
      <c r="AP209" s="3"/>
      <c r="AQ209" s="3"/>
      <c r="AR209" s="3"/>
      <c r="AS209" s="160"/>
      <c r="AT209" s="80"/>
      <c r="AU209" s="3"/>
    </row>
    <row r="210" spans="1:47" s="6" customFormat="1">
      <c r="A210" s="3"/>
      <c r="B210" s="26"/>
      <c r="C210" s="236"/>
      <c r="D210" s="26"/>
      <c r="H210" s="41"/>
      <c r="I210" s="80"/>
      <c r="J210" s="3"/>
      <c r="K210" s="3"/>
      <c r="L210" s="3"/>
      <c r="O210" s="41"/>
      <c r="Q210" s="144"/>
      <c r="R210" s="3"/>
      <c r="S210" s="80"/>
      <c r="T210" s="3"/>
      <c r="U210" s="80"/>
      <c r="V210" s="3"/>
      <c r="W210" s="80"/>
      <c r="X210" s="41"/>
      <c r="Y210" s="3"/>
      <c r="Z210" s="3"/>
      <c r="AA210" s="3"/>
      <c r="AB210" s="3"/>
      <c r="AC210" s="3"/>
      <c r="AD210" s="41"/>
      <c r="AE210" s="41"/>
      <c r="AF210" s="3"/>
      <c r="AG210" s="3"/>
      <c r="AI210" s="3"/>
      <c r="AJ210" s="3"/>
      <c r="AK210" s="3"/>
      <c r="AL210" s="3"/>
      <c r="AM210" s="41"/>
      <c r="AN210" s="3"/>
      <c r="AO210" s="3"/>
      <c r="AP210" s="3"/>
      <c r="AQ210" s="3"/>
      <c r="AR210" s="3"/>
      <c r="AS210" s="160"/>
      <c r="AT210" s="80"/>
      <c r="AU210" s="3"/>
    </row>
    <row r="211" spans="1:47" s="6" customFormat="1">
      <c r="A211" s="3"/>
      <c r="B211" s="26"/>
      <c r="C211" s="236"/>
      <c r="D211" s="26"/>
      <c r="H211" s="41"/>
      <c r="I211" s="80"/>
      <c r="J211" s="3"/>
      <c r="K211" s="3"/>
      <c r="L211" s="3"/>
      <c r="O211" s="41"/>
      <c r="Q211" s="144"/>
      <c r="R211" s="3"/>
      <c r="S211" s="80"/>
      <c r="T211" s="3"/>
      <c r="U211" s="80"/>
      <c r="V211" s="3"/>
      <c r="W211" s="80"/>
      <c r="X211" s="41"/>
      <c r="Y211" s="3"/>
      <c r="Z211" s="3"/>
      <c r="AA211" s="3"/>
      <c r="AB211" s="3"/>
      <c r="AC211" s="3"/>
      <c r="AD211" s="41"/>
      <c r="AE211" s="41"/>
      <c r="AF211" s="3"/>
      <c r="AG211" s="3"/>
      <c r="AI211" s="3"/>
      <c r="AJ211" s="3"/>
      <c r="AK211" s="3"/>
      <c r="AL211" s="3"/>
      <c r="AM211" s="41"/>
      <c r="AN211" s="3"/>
      <c r="AO211" s="3"/>
      <c r="AP211" s="3"/>
      <c r="AQ211" s="3"/>
      <c r="AR211" s="3"/>
      <c r="AS211" s="160"/>
      <c r="AT211" s="80"/>
      <c r="AU211" s="3"/>
    </row>
    <row r="212" spans="1:47" s="6" customFormat="1">
      <c r="A212" s="3"/>
      <c r="B212" s="26"/>
      <c r="C212" s="236"/>
      <c r="D212" s="26"/>
      <c r="H212" s="41"/>
      <c r="I212" s="80"/>
      <c r="J212" s="3"/>
      <c r="K212" s="3"/>
      <c r="L212" s="3"/>
      <c r="O212" s="41"/>
      <c r="Q212" s="144"/>
      <c r="R212" s="3"/>
      <c r="S212" s="80"/>
      <c r="T212" s="3"/>
      <c r="U212" s="80"/>
      <c r="V212" s="3"/>
      <c r="W212" s="80"/>
      <c r="X212" s="41"/>
      <c r="Y212" s="3"/>
      <c r="Z212" s="3"/>
      <c r="AA212" s="3"/>
      <c r="AB212" s="3"/>
      <c r="AC212" s="3"/>
      <c r="AD212" s="41"/>
      <c r="AE212" s="41"/>
      <c r="AF212" s="3"/>
      <c r="AG212" s="3"/>
      <c r="AI212" s="3"/>
      <c r="AJ212" s="3"/>
      <c r="AK212" s="3"/>
      <c r="AL212" s="3"/>
      <c r="AM212" s="41"/>
      <c r="AN212" s="3"/>
      <c r="AO212" s="3"/>
      <c r="AP212" s="3"/>
      <c r="AQ212" s="3"/>
      <c r="AR212" s="3"/>
      <c r="AS212" s="160"/>
      <c r="AT212" s="80"/>
      <c r="AU212" s="3"/>
    </row>
    <row r="213" spans="1:47" s="6" customFormat="1">
      <c r="A213" s="3"/>
      <c r="B213" s="26"/>
      <c r="C213" s="236"/>
      <c r="D213" s="26"/>
      <c r="H213" s="41"/>
      <c r="I213" s="80"/>
      <c r="J213" s="3"/>
      <c r="K213" s="3"/>
      <c r="L213" s="3"/>
      <c r="O213" s="41"/>
      <c r="Q213" s="144"/>
      <c r="R213" s="3"/>
      <c r="S213" s="80"/>
      <c r="T213" s="3"/>
      <c r="U213" s="80"/>
      <c r="V213" s="3"/>
      <c r="W213" s="80"/>
      <c r="X213" s="41"/>
      <c r="Y213" s="3"/>
      <c r="Z213" s="3"/>
      <c r="AA213" s="3"/>
      <c r="AB213" s="3"/>
      <c r="AC213" s="3"/>
      <c r="AD213" s="41"/>
      <c r="AE213" s="41"/>
      <c r="AF213" s="3"/>
      <c r="AG213" s="3"/>
      <c r="AI213" s="3"/>
      <c r="AJ213" s="3"/>
      <c r="AK213" s="3"/>
      <c r="AL213" s="3"/>
      <c r="AM213" s="41"/>
      <c r="AN213" s="3"/>
      <c r="AO213" s="3"/>
      <c r="AP213" s="3"/>
      <c r="AQ213" s="3"/>
      <c r="AR213" s="3"/>
      <c r="AS213" s="160"/>
      <c r="AT213" s="80"/>
      <c r="AU213" s="3"/>
    </row>
    <row r="214" spans="1:47" s="6" customFormat="1">
      <c r="A214" s="3"/>
      <c r="B214" s="26"/>
      <c r="C214" s="236"/>
      <c r="D214" s="26"/>
      <c r="H214" s="41"/>
      <c r="I214" s="80"/>
      <c r="J214" s="3"/>
      <c r="K214" s="3"/>
      <c r="L214" s="3"/>
      <c r="O214" s="41"/>
      <c r="Q214" s="144"/>
      <c r="R214" s="3"/>
      <c r="S214" s="80"/>
      <c r="T214" s="3"/>
      <c r="U214" s="80"/>
      <c r="V214" s="3"/>
      <c r="W214" s="80"/>
      <c r="X214" s="41"/>
      <c r="Y214" s="3"/>
      <c r="Z214" s="3"/>
      <c r="AA214" s="3"/>
      <c r="AB214" s="3"/>
      <c r="AC214" s="3"/>
      <c r="AD214" s="41"/>
      <c r="AE214" s="41"/>
      <c r="AF214" s="3"/>
      <c r="AG214" s="3"/>
      <c r="AI214" s="3"/>
      <c r="AJ214" s="3"/>
      <c r="AK214" s="3"/>
      <c r="AL214" s="3"/>
      <c r="AM214" s="41"/>
      <c r="AN214" s="3"/>
      <c r="AO214" s="3"/>
      <c r="AP214" s="3"/>
      <c r="AQ214" s="3"/>
      <c r="AR214" s="3"/>
      <c r="AS214" s="160"/>
      <c r="AT214" s="80"/>
      <c r="AU214" s="3"/>
    </row>
    <row r="215" spans="1:47" s="6" customFormat="1">
      <c r="A215" s="3"/>
      <c r="B215" s="26"/>
      <c r="C215" s="236"/>
      <c r="D215" s="26"/>
      <c r="H215" s="41"/>
      <c r="I215" s="80"/>
      <c r="J215" s="3"/>
      <c r="K215" s="3"/>
      <c r="L215" s="3"/>
      <c r="O215" s="41"/>
      <c r="Q215" s="144"/>
      <c r="R215" s="3"/>
      <c r="S215" s="80"/>
      <c r="T215" s="3"/>
      <c r="U215" s="80"/>
      <c r="V215" s="3"/>
      <c r="W215" s="80"/>
      <c r="X215" s="41"/>
      <c r="Y215" s="3"/>
      <c r="Z215" s="3"/>
      <c r="AA215" s="3"/>
      <c r="AB215" s="3"/>
      <c r="AC215" s="3"/>
      <c r="AD215" s="41"/>
      <c r="AE215" s="41"/>
      <c r="AF215" s="3"/>
      <c r="AG215" s="3"/>
      <c r="AI215" s="3"/>
      <c r="AJ215" s="3"/>
      <c r="AK215" s="3"/>
      <c r="AL215" s="3"/>
      <c r="AM215" s="41"/>
      <c r="AN215" s="3"/>
      <c r="AO215" s="3"/>
      <c r="AP215" s="3"/>
      <c r="AQ215" s="3"/>
      <c r="AR215" s="3"/>
      <c r="AS215" s="160"/>
      <c r="AT215" s="80"/>
      <c r="AU215" s="3"/>
    </row>
    <row r="216" spans="1:47" s="6" customFormat="1">
      <c r="A216" s="3"/>
      <c r="B216" s="26"/>
      <c r="C216" s="236"/>
      <c r="D216" s="26"/>
      <c r="H216" s="41"/>
      <c r="I216" s="80"/>
      <c r="J216" s="3"/>
      <c r="K216" s="3"/>
      <c r="L216" s="3"/>
      <c r="O216" s="41"/>
      <c r="Q216" s="144"/>
      <c r="R216" s="3"/>
      <c r="S216" s="80"/>
      <c r="T216" s="3"/>
      <c r="U216" s="80"/>
      <c r="V216" s="3"/>
      <c r="W216" s="80"/>
      <c r="X216" s="41"/>
      <c r="Y216" s="3"/>
      <c r="Z216" s="3"/>
      <c r="AA216" s="3"/>
      <c r="AB216" s="3"/>
      <c r="AC216" s="3"/>
      <c r="AD216" s="41"/>
      <c r="AE216" s="41"/>
      <c r="AF216" s="3"/>
      <c r="AG216" s="3"/>
      <c r="AI216" s="3"/>
      <c r="AJ216" s="3"/>
      <c r="AK216" s="3"/>
      <c r="AL216" s="3"/>
      <c r="AM216" s="41"/>
      <c r="AN216" s="3"/>
      <c r="AO216" s="3"/>
      <c r="AP216" s="3"/>
      <c r="AQ216" s="3"/>
      <c r="AR216" s="3"/>
      <c r="AS216" s="160"/>
      <c r="AT216" s="80"/>
      <c r="AU216" s="3"/>
    </row>
    <row r="217" spans="1:47" s="6" customFormat="1">
      <c r="A217" s="3"/>
      <c r="B217" s="26"/>
      <c r="C217" s="236"/>
      <c r="D217" s="26"/>
      <c r="H217" s="41"/>
      <c r="I217" s="80"/>
      <c r="J217" s="3"/>
      <c r="K217" s="3"/>
      <c r="L217" s="3"/>
      <c r="O217" s="41"/>
      <c r="Q217" s="144"/>
      <c r="R217" s="3"/>
      <c r="S217" s="80"/>
      <c r="T217" s="3"/>
      <c r="U217" s="80"/>
      <c r="V217" s="3"/>
      <c r="W217" s="80"/>
      <c r="X217" s="41"/>
      <c r="Y217" s="3"/>
      <c r="Z217" s="3"/>
      <c r="AA217" s="3"/>
      <c r="AB217" s="3"/>
      <c r="AC217" s="3"/>
      <c r="AD217" s="41"/>
      <c r="AE217" s="41"/>
      <c r="AF217" s="3"/>
      <c r="AG217" s="3"/>
      <c r="AI217" s="3"/>
      <c r="AJ217" s="3"/>
      <c r="AK217" s="3"/>
      <c r="AL217" s="3"/>
      <c r="AM217" s="41"/>
      <c r="AN217" s="3"/>
      <c r="AO217" s="3"/>
      <c r="AP217" s="3"/>
      <c r="AQ217" s="3"/>
      <c r="AR217" s="3"/>
      <c r="AS217" s="160"/>
      <c r="AT217" s="80"/>
      <c r="AU217" s="3"/>
    </row>
    <row r="218" spans="1:47" s="6" customFormat="1">
      <c r="A218" s="3"/>
      <c r="B218" s="26"/>
      <c r="C218" s="236"/>
      <c r="D218" s="26"/>
      <c r="H218" s="41"/>
      <c r="I218" s="80"/>
      <c r="J218" s="3"/>
      <c r="K218" s="3"/>
      <c r="L218" s="3"/>
      <c r="O218" s="41"/>
      <c r="Q218" s="144"/>
      <c r="R218" s="3"/>
      <c r="S218" s="80"/>
      <c r="T218" s="3"/>
      <c r="U218" s="80"/>
      <c r="V218" s="3"/>
      <c r="W218" s="80"/>
      <c r="X218" s="41"/>
      <c r="Y218" s="3"/>
      <c r="Z218" s="3"/>
      <c r="AA218" s="3"/>
      <c r="AB218" s="3"/>
      <c r="AC218" s="3"/>
      <c r="AD218" s="41"/>
      <c r="AE218" s="41"/>
      <c r="AF218" s="3"/>
      <c r="AG218" s="3"/>
      <c r="AI218" s="3"/>
      <c r="AJ218" s="3"/>
      <c r="AK218" s="3"/>
      <c r="AL218" s="3"/>
      <c r="AM218" s="41"/>
      <c r="AN218" s="3"/>
      <c r="AO218" s="3"/>
      <c r="AP218" s="3"/>
      <c r="AQ218" s="3"/>
      <c r="AR218" s="3"/>
      <c r="AS218" s="160"/>
      <c r="AT218" s="80"/>
      <c r="AU218" s="3"/>
    </row>
    <row r="219" spans="1:47" s="6" customFormat="1">
      <c r="A219" s="3"/>
      <c r="B219" s="26"/>
      <c r="C219" s="236"/>
      <c r="D219" s="26"/>
      <c r="H219" s="41"/>
      <c r="I219" s="80"/>
      <c r="J219" s="3"/>
      <c r="K219" s="3"/>
      <c r="L219" s="3"/>
      <c r="O219" s="41"/>
      <c r="Q219" s="144"/>
      <c r="R219" s="3"/>
      <c r="S219" s="80"/>
      <c r="T219" s="3"/>
      <c r="U219" s="80"/>
      <c r="V219" s="3"/>
      <c r="W219" s="80"/>
      <c r="X219" s="41"/>
      <c r="Y219" s="3"/>
      <c r="Z219" s="3"/>
      <c r="AA219" s="3"/>
      <c r="AB219" s="3"/>
      <c r="AC219" s="3"/>
      <c r="AD219" s="41"/>
      <c r="AE219" s="41"/>
      <c r="AF219" s="3"/>
      <c r="AG219" s="3"/>
      <c r="AI219" s="3"/>
      <c r="AJ219" s="3"/>
      <c r="AK219" s="3"/>
      <c r="AL219" s="3"/>
      <c r="AM219" s="41"/>
      <c r="AN219" s="3"/>
      <c r="AO219" s="3"/>
      <c r="AP219" s="3"/>
      <c r="AQ219" s="3"/>
      <c r="AR219" s="3"/>
      <c r="AS219" s="160"/>
      <c r="AT219" s="80"/>
      <c r="AU219" s="3"/>
    </row>
    <row r="220" spans="1:47" s="6" customFormat="1">
      <c r="A220" s="3"/>
      <c r="B220" s="26"/>
      <c r="C220" s="236"/>
      <c r="D220" s="26"/>
      <c r="H220" s="41"/>
      <c r="I220" s="80"/>
      <c r="J220" s="3"/>
      <c r="K220" s="3"/>
      <c r="L220" s="3"/>
      <c r="O220" s="41"/>
      <c r="Q220" s="144"/>
      <c r="R220" s="3"/>
      <c r="S220" s="80"/>
      <c r="T220" s="3"/>
      <c r="U220" s="80"/>
      <c r="V220" s="3"/>
      <c r="W220" s="80"/>
      <c r="X220" s="41"/>
      <c r="Y220" s="3"/>
      <c r="Z220" s="3"/>
      <c r="AA220" s="3"/>
      <c r="AB220" s="3"/>
      <c r="AC220" s="3"/>
      <c r="AD220" s="41"/>
      <c r="AE220" s="41"/>
      <c r="AF220" s="3"/>
      <c r="AG220" s="3"/>
      <c r="AI220" s="3"/>
      <c r="AJ220" s="3"/>
      <c r="AK220" s="3"/>
      <c r="AL220" s="3"/>
      <c r="AM220" s="41"/>
      <c r="AN220" s="3"/>
      <c r="AO220" s="3"/>
      <c r="AP220" s="3"/>
      <c r="AQ220" s="3"/>
      <c r="AR220" s="3"/>
      <c r="AS220" s="160"/>
      <c r="AT220" s="80"/>
      <c r="AU220" s="3"/>
    </row>
    <row r="221" spans="1:47" s="6" customFormat="1">
      <c r="A221" s="3"/>
      <c r="B221" s="26"/>
      <c r="C221" s="236"/>
      <c r="D221" s="26"/>
      <c r="H221" s="41"/>
      <c r="I221" s="80"/>
      <c r="J221" s="3"/>
      <c r="K221" s="3"/>
      <c r="L221" s="3"/>
      <c r="O221" s="41"/>
      <c r="Q221" s="144"/>
      <c r="R221" s="3"/>
      <c r="S221" s="80"/>
      <c r="T221" s="3"/>
      <c r="U221" s="80"/>
      <c r="V221" s="3"/>
      <c r="W221" s="80"/>
      <c r="X221" s="41"/>
      <c r="Y221" s="3"/>
      <c r="Z221" s="3"/>
      <c r="AA221" s="3"/>
      <c r="AB221" s="3"/>
      <c r="AC221" s="3"/>
      <c r="AD221" s="41"/>
      <c r="AE221" s="41"/>
      <c r="AF221" s="3"/>
      <c r="AG221" s="3"/>
      <c r="AI221" s="3"/>
      <c r="AJ221" s="3"/>
      <c r="AK221" s="3"/>
      <c r="AL221" s="3"/>
      <c r="AM221" s="41"/>
      <c r="AN221" s="3"/>
      <c r="AO221" s="3"/>
      <c r="AP221" s="3"/>
      <c r="AQ221" s="3"/>
      <c r="AR221" s="3"/>
      <c r="AS221" s="160"/>
      <c r="AT221" s="80"/>
      <c r="AU221" s="3"/>
    </row>
    <row r="222" spans="1:47" s="6" customFormat="1">
      <c r="A222" s="3"/>
      <c r="B222" s="26"/>
      <c r="C222" s="236"/>
      <c r="D222" s="26"/>
      <c r="H222" s="41"/>
      <c r="I222" s="80"/>
      <c r="J222" s="3"/>
      <c r="K222" s="3"/>
      <c r="L222" s="3"/>
      <c r="O222" s="41"/>
      <c r="Q222" s="144"/>
      <c r="R222" s="3"/>
      <c r="S222" s="80"/>
      <c r="T222" s="3"/>
      <c r="U222" s="80"/>
      <c r="V222" s="3"/>
      <c r="W222" s="80"/>
      <c r="X222" s="41"/>
      <c r="Y222" s="3"/>
      <c r="Z222" s="3"/>
      <c r="AA222" s="3"/>
      <c r="AB222" s="3"/>
      <c r="AC222" s="3"/>
      <c r="AD222" s="41"/>
      <c r="AE222" s="41"/>
      <c r="AF222" s="3"/>
      <c r="AG222" s="3"/>
      <c r="AI222" s="3"/>
      <c r="AJ222" s="3"/>
      <c r="AK222" s="3"/>
      <c r="AL222" s="3"/>
      <c r="AM222" s="41"/>
      <c r="AN222" s="3"/>
      <c r="AO222" s="3"/>
      <c r="AP222" s="3"/>
      <c r="AQ222" s="3"/>
      <c r="AR222" s="3"/>
      <c r="AS222" s="160"/>
      <c r="AT222" s="80"/>
      <c r="AU222" s="3"/>
    </row>
    <row r="223" spans="1:47" s="6" customFormat="1">
      <c r="A223" s="3"/>
      <c r="B223" s="26"/>
      <c r="C223" s="236"/>
      <c r="D223" s="26"/>
      <c r="H223" s="41"/>
      <c r="I223" s="80"/>
      <c r="J223" s="3"/>
      <c r="K223" s="3"/>
      <c r="L223" s="3"/>
      <c r="O223" s="41"/>
      <c r="Q223" s="144"/>
      <c r="R223" s="3"/>
      <c r="S223" s="80"/>
      <c r="T223" s="3"/>
      <c r="U223" s="80"/>
      <c r="V223" s="3"/>
      <c r="W223" s="80"/>
      <c r="X223" s="41"/>
      <c r="Y223" s="3"/>
      <c r="Z223" s="3"/>
      <c r="AA223" s="3"/>
      <c r="AB223" s="3"/>
      <c r="AC223" s="3"/>
      <c r="AD223" s="41"/>
      <c r="AE223" s="41"/>
      <c r="AF223" s="3"/>
      <c r="AG223" s="3"/>
      <c r="AI223" s="3"/>
      <c r="AJ223" s="3"/>
      <c r="AK223" s="3"/>
      <c r="AL223" s="3"/>
      <c r="AM223" s="41"/>
      <c r="AN223" s="3"/>
      <c r="AO223" s="3"/>
      <c r="AP223" s="3"/>
      <c r="AQ223" s="3"/>
      <c r="AR223" s="3"/>
      <c r="AS223" s="160"/>
      <c r="AT223" s="80"/>
      <c r="AU223" s="3"/>
    </row>
    <row r="224" spans="1:47" s="6" customFormat="1">
      <c r="A224" s="3"/>
      <c r="B224" s="26"/>
      <c r="C224" s="236"/>
      <c r="D224" s="26"/>
      <c r="H224" s="41"/>
      <c r="I224" s="80"/>
      <c r="J224" s="3"/>
      <c r="K224" s="3"/>
      <c r="L224" s="3"/>
      <c r="O224" s="41"/>
      <c r="Q224" s="144"/>
      <c r="R224" s="3"/>
      <c r="S224" s="80"/>
      <c r="T224" s="3"/>
      <c r="U224" s="80"/>
      <c r="V224" s="3"/>
      <c r="W224" s="80"/>
      <c r="X224" s="41"/>
      <c r="Y224" s="3"/>
      <c r="Z224" s="3"/>
      <c r="AA224" s="3"/>
      <c r="AB224" s="3"/>
      <c r="AC224" s="3"/>
      <c r="AD224" s="41"/>
      <c r="AE224" s="41"/>
      <c r="AF224" s="3"/>
      <c r="AG224" s="3"/>
      <c r="AI224" s="3"/>
      <c r="AJ224" s="3"/>
      <c r="AK224" s="3"/>
      <c r="AL224" s="3"/>
      <c r="AM224" s="41"/>
      <c r="AN224" s="3"/>
      <c r="AO224" s="3"/>
      <c r="AP224" s="3"/>
      <c r="AQ224" s="3"/>
      <c r="AR224" s="3"/>
      <c r="AS224" s="160"/>
      <c r="AT224" s="80"/>
      <c r="AU224" s="3"/>
    </row>
    <row r="225" spans="1:47" s="6" customFormat="1">
      <c r="A225" s="37" t="s">
        <v>87</v>
      </c>
      <c r="B225" s="41"/>
      <c r="C225" s="12"/>
      <c r="D225" s="3"/>
      <c r="H225" s="41"/>
      <c r="I225" s="80"/>
      <c r="J225" s="3"/>
      <c r="K225" s="3"/>
      <c r="L225" s="3"/>
      <c r="O225" s="41"/>
      <c r="Q225" s="144"/>
      <c r="R225" s="3"/>
      <c r="S225" s="80"/>
      <c r="T225" s="3"/>
      <c r="U225" s="80"/>
      <c r="V225" s="3"/>
      <c r="W225" s="80"/>
      <c r="X225" s="41"/>
      <c r="Y225" s="3"/>
      <c r="Z225" s="3"/>
      <c r="AA225" s="3"/>
      <c r="AB225" s="3"/>
      <c r="AC225" s="3"/>
      <c r="AD225" s="41"/>
      <c r="AE225" s="41"/>
      <c r="AF225" s="3"/>
      <c r="AG225" s="3"/>
      <c r="AI225" s="3"/>
      <c r="AJ225" s="3"/>
      <c r="AK225" s="3"/>
      <c r="AL225" s="3"/>
      <c r="AM225" s="41"/>
      <c r="AN225" s="3"/>
      <c r="AO225" s="3"/>
      <c r="AP225" s="3"/>
      <c r="AQ225" s="3"/>
      <c r="AR225" s="3"/>
      <c r="AS225" s="160"/>
      <c r="AT225" s="80"/>
      <c r="AU225" s="3"/>
    </row>
    <row r="226" spans="1:47" s="6" customFormat="1">
      <c r="A226" s="39" t="s">
        <v>88</v>
      </c>
      <c r="B226" s="41"/>
      <c r="C226" s="12"/>
      <c r="D226" s="3"/>
      <c r="H226" s="41"/>
      <c r="I226" s="80"/>
      <c r="J226" s="3"/>
      <c r="K226" s="3"/>
      <c r="L226" s="3"/>
      <c r="O226" s="41"/>
      <c r="Q226" s="144"/>
      <c r="R226" s="3"/>
      <c r="S226" s="80"/>
      <c r="T226" s="3"/>
      <c r="U226" s="80"/>
      <c r="V226" s="3"/>
      <c r="W226" s="80"/>
      <c r="X226" s="41"/>
      <c r="Y226" s="3"/>
      <c r="Z226" s="3"/>
      <c r="AA226" s="3"/>
      <c r="AB226" s="3"/>
      <c r="AC226" s="3"/>
      <c r="AD226" s="41"/>
      <c r="AE226" s="41"/>
      <c r="AF226" s="3"/>
      <c r="AG226" s="3"/>
      <c r="AI226" s="3"/>
      <c r="AJ226" s="3"/>
      <c r="AK226" s="3"/>
      <c r="AL226" s="3"/>
      <c r="AM226" s="41"/>
      <c r="AN226" s="3"/>
      <c r="AO226" s="3"/>
      <c r="AP226" s="3"/>
      <c r="AQ226" s="3"/>
      <c r="AR226" s="3"/>
      <c r="AS226" s="160"/>
      <c r="AT226" s="80"/>
      <c r="AU226" s="3"/>
    </row>
    <row r="227" spans="1:47" s="6" customFormat="1">
      <c r="A227" s="39" t="s">
        <v>89</v>
      </c>
      <c r="B227" s="26"/>
      <c r="C227" s="236"/>
      <c r="D227" s="26"/>
      <c r="H227" s="41"/>
      <c r="I227" s="80"/>
      <c r="J227" s="3"/>
      <c r="K227" s="3"/>
      <c r="L227" s="3"/>
      <c r="O227" s="41"/>
      <c r="Q227" s="144"/>
      <c r="R227" s="3"/>
      <c r="S227" s="80"/>
      <c r="T227" s="3"/>
      <c r="U227" s="80"/>
      <c r="V227" s="3"/>
      <c r="W227" s="80"/>
      <c r="X227" s="41"/>
      <c r="Y227" s="3"/>
      <c r="Z227" s="3"/>
      <c r="AA227" s="3"/>
      <c r="AB227" s="3"/>
      <c r="AC227" s="3"/>
      <c r="AD227" s="41"/>
      <c r="AE227" s="41"/>
      <c r="AF227" s="3"/>
      <c r="AG227" s="3"/>
      <c r="AI227" s="3"/>
      <c r="AJ227" s="3"/>
      <c r="AK227" s="3"/>
      <c r="AL227" s="3"/>
      <c r="AM227" s="41"/>
      <c r="AN227" s="3"/>
      <c r="AO227" s="3"/>
      <c r="AP227" s="3"/>
      <c r="AQ227" s="3"/>
      <c r="AR227" s="3"/>
      <c r="AS227" s="160"/>
      <c r="AT227" s="80"/>
      <c r="AU227" s="3"/>
    </row>
    <row r="228" spans="1:47" s="6" customFormat="1">
      <c r="A228" s="39"/>
      <c r="B228" s="41"/>
      <c r="C228" s="12"/>
      <c r="D228" s="3"/>
      <c r="H228" s="41"/>
      <c r="I228" s="80"/>
      <c r="J228" s="3"/>
      <c r="K228" s="3"/>
      <c r="L228" s="3"/>
      <c r="O228" s="41"/>
      <c r="Q228" s="144"/>
      <c r="R228" s="3"/>
      <c r="S228" s="80"/>
      <c r="T228" s="3"/>
      <c r="U228" s="80"/>
      <c r="V228" s="3"/>
      <c r="W228" s="80"/>
      <c r="X228" s="41"/>
      <c r="Y228" s="3"/>
      <c r="Z228" s="3"/>
      <c r="AA228" s="3"/>
      <c r="AB228" s="3"/>
      <c r="AC228" s="3"/>
      <c r="AD228" s="41"/>
      <c r="AE228" s="41"/>
      <c r="AF228" s="3"/>
      <c r="AG228" s="3"/>
      <c r="AI228" s="3"/>
      <c r="AJ228" s="3"/>
      <c r="AK228" s="3"/>
      <c r="AL228" s="3"/>
      <c r="AM228" s="41"/>
      <c r="AN228" s="3"/>
      <c r="AO228" s="3"/>
      <c r="AP228" s="3"/>
      <c r="AQ228" s="3"/>
      <c r="AR228" s="3"/>
      <c r="AS228" s="160"/>
      <c r="AT228" s="80"/>
      <c r="AU228" s="3"/>
    </row>
    <row r="229" spans="1:47" s="6" customFormat="1">
      <c r="A229" s="40"/>
      <c r="B229" s="26"/>
      <c r="C229" s="236"/>
      <c r="D229" s="26"/>
      <c r="H229" s="41"/>
      <c r="I229" s="80"/>
      <c r="J229" s="3"/>
      <c r="K229" s="3"/>
      <c r="L229" s="3"/>
      <c r="O229" s="41"/>
      <c r="Q229" s="144"/>
      <c r="R229" s="3"/>
      <c r="S229" s="80"/>
      <c r="T229" s="3"/>
      <c r="U229" s="80"/>
      <c r="V229" s="3"/>
      <c r="W229" s="80"/>
      <c r="X229" s="41"/>
      <c r="Y229" s="3"/>
      <c r="Z229" s="3"/>
      <c r="AA229" s="3"/>
      <c r="AB229" s="3"/>
      <c r="AC229" s="3"/>
      <c r="AD229" s="41"/>
      <c r="AE229" s="41"/>
      <c r="AF229" s="3"/>
      <c r="AG229" s="3"/>
      <c r="AI229" s="3"/>
      <c r="AJ229" s="3"/>
      <c r="AK229" s="3"/>
      <c r="AL229" s="3"/>
      <c r="AM229" s="41"/>
      <c r="AN229" s="3"/>
      <c r="AO229" s="3"/>
      <c r="AP229" s="3"/>
      <c r="AQ229" s="3"/>
      <c r="AR229" s="3"/>
      <c r="AS229" s="160"/>
      <c r="AT229" s="80"/>
      <c r="AU229" s="3"/>
    </row>
    <row r="230" spans="1:47">
      <c r="B230" s="41"/>
      <c r="C230" s="12"/>
    </row>
    <row r="231" spans="1:47">
      <c r="A231" s="22" t="s">
        <v>90</v>
      </c>
      <c r="B231" s="26"/>
      <c r="C231" s="236"/>
      <c r="D231" s="26"/>
    </row>
    <row r="232" spans="1:47">
      <c r="A232" s="41"/>
      <c r="B232" s="26"/>
      <c r="C232" s="236"/>
      <c r="D232" s="26"/>
    </row>
    <row r="233" spans="1:47">
      <c r="A233" s="41"/>
      <c r="B233" s="41"/>
      <c r="C233" s="12"/>
      <c r="D233" s="41"/>
    </row>
    <row r="234" spans="1:47">
      <c r="A234" s="41"/>
      <c r="B234" s="41"/>
      <c r="C234" s="12"/>
      <c r="D234" s="41"/>
    </row>
    <row r="235" spans="1:47">
      <c r="A235" s="41"/>
      <c r="B235" s="41"/>
      <c r="C235" s="12"/>
      <c r="D235" s="41"/>
    </row>
    <row r="236" spans="1:47">
      <c r="A236" s="41"/>
      <c r="B236" s="41"/>
      <c r="C236" s="12"/>
      <c r="D236" s="41"/>
    </row>
    <row r="237" spans="1:47">
      <c r="A237" s="13"/>
      <c r="B237" s="41"/>
      <c r="C237" s="12"/>
      <c r="D237" s="41"/>
    </row>
    <row r="238" spans="1:47">
      <c r="A238" s="13"/>
    </row>
    <row r="239" spans="1:47">
      <c r="A239" s="13"/>
    </row>
  </sheetData>
  <autoFilter ref="B3:AU3">
    <sortState ref="B4:AU137">
      <sortCondition ref="P3:P137"/>
    </sortState>
  </autoFilter>
  <phoneticPr fontId="33" type="noConversion"/>
  <conditionalFormatting sqref="J6:K6">
    <cfRule type="duplicateValues" dxfId="3" priority="2"/>
  </conditionalFormatting>
  <conditionalFormatting sqref="J91:K91">
    <cfRule type="duplicateValues" dxfId="2" priority="1"/>
  </conditionalFormatting>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zoomScaleNormal="100" workbookViewId="0">
      <pane xSplit="2" ySplit="3" topLeftCell="J4" activePane="bottomRight" state="frozen"/>
      <selection pane="topRight" activeCell="C1" sqref="C1"/>
      <selection pane="bottomLeft" activeCell="A5" sqref="A5"/>
      <selection pane="bottomRight"/>
    </sheetView>
  </sheetViews>
  <sheetFormatPr defaultColWidth="10.875" defaultRowHeight="18.75"/>
  <cols>
    <col min="1" max="1" width="4.875" style="3" customWidth="1"/>
    <col min="2" max="3" width="43.875" style="3" customWidth="1"/>
    <col min="4" max="4" width="44.625" style="3" customWidth="1"/>
    <col min="5" max="5" width="24.875" style="6" customWidth="1"/>
    <col min="6" max="7" width="15.875" style="225" customWidth="1"/>
    <col min="8" max="9" width="15.875" style="6" customWidth="1"/>
    <col min="10" max="11" width="37.875" style="225" customWidth="1"/>
    <col min="12" max="12" width="12.875" style="3" customWidth="1"/>
    <col min="13" max="14" width="12.875" style="6" customWidth="1"/>
    <col min="15" max="15" width="5" style="225" customWidth="1"/>
    <col min="16" max="18" width="24.875" style="6" customWidth="1"/>
    <col min="19" max="21" width="12.875" style="3" customWidth="1"/>
    <col min="22" max="22" width="20.875" style="225" customWidth="1"/>
    <col min="23" max="23" width="16.875" style="3" customWidth="1"/>
    <col min="24" max="24" width="4.875" style="3" customWidth="1"/>
    <col min="25" max="26" width="15.875" style="225" customWidth="1"/>
    <col min="27" max="27" width="17.5" style="3" customWidth="1"/>
    <col min="28" max="28" width="17.375" style="225" customWidth="1"/>
    <col min="29" max="29" width="13.5" style="3" customWidth="1"/>
    <col min="30" max="30" width="10.875" style="3" customWidth="1"/>
    <col min="31" max="31" width="80" style="3" customWidth="1"/>
    <col min="32" max="32" width="43.375" style="3" customWidth="1"/>
    <col min="33" max="16384" width="10.875" style="3"/>
  </cols>
  <sheetData>
    <row r="1" spans="1:32" ht="21">
      <c r="A1" s="53" t="s">
        <v>92</v>
      </c>
      <c r="B1" s="17" t="s">
        <v>1356</v>
      </c>
      <c r="C1" s="17"/>
      <c r="D1" s="20"/>
      <c r="J1" s="17"/>
      <c r="K1" s="17"/>
      <c r="P1" s="200" t="s">
        <v>38</v>
      </c>
      <c r="Q1" s="200"/>
      <c r="R1" s="200"/>
      <c r="S1" s="22"/>
      <c r="T1" s="22"/>
      <c r="U1" s="22"/>
      <c r="Y1" s="200" t="s">
        <v>39</v>
      </c>
      <c r="Z1" s="38"/>
      <c r="AA1" s="200"/>
      <c r="AD1" s="21"/>
      <c r="AE1" s="21"/>
    </row>
    <row r="2" spans="1:32" s="8" customFormat="1" ht="56.25">
      <c r="A2" s="4"/>
      <c r="B2" s="18" t="s">
        <v>16</v>
      </c>
      <c r="C2" s="18" t="s">
        <v>1357</v>
      </c>
      <c r="D2" s="18" t="s">
        <v>13</v>
      </c>
      <c r="E2" s="18" t="s">
        <v>19</v>
      </c>
      <c r="F2" s="18" t="s">
        <v>595</v>
      </c>
      <c r="G2" s="18" t="s">
        <v>594</v>
      </c>
      <c r="H2" s="18" t="s">
        <v>987</v>
      </c>
      <c r="I2" s="18" t="s">
        <v>1013</v>
      </c>
      <c r="J2" s="18" t="s">
        <v>873</v>
      </c>
      <c r="K2" s="18" t="s">
        <v>874</v>
      </c>
      <c r="L2" s="18" t="s">
        <v>955</v>
      </c>
      <c r="M2" s="18" t="s">
        <v>15</v>
      </c>
      <c r="N2" s="18" t="s">
        <v>80</v>
      </c>
      <c r="O2" s="225"/>
      <c r="P2" s="18" t="s">
        <v>751</v>
      </c>
      <c r="Q2" s="18" t="s">
        <v>990</v>
      </c>
      <c r="R2" s="18" t="s">
        <v>1358</v>
      </c>
      <c r="S2" s="18" t="s">
        <v>1359</v>
      </c>
      <c r="T2" s="18" t="s">
        <v>1360</v>
      </c>
      <c r="U2" s="18" t="s">
        <v>1361</v>
      </c>
      <c r="V2" s="18" t="s">
        <v>1362</v>
      </c>
      <c r="W2" s="18" t="s">
        <v>1363</v>
      </c>
      <c r="X2" s="225"/>
      <c r="Y2" s="18" t="s">
        <v>24</v>
      </c>
      <c r="Z2" s="18" t="s">
        <v>25</v>
      </c>
      <c r="AA2" s="18" t="s">
        <v>51</v>
      </c>
      <c r="AB2" s="18" t="s">
        <v>1364</v>
      </c>
      <c r="AC2" s="18" t="s">
        <v>22</v>
      </c>
      <c r="AD2" s="18" t="s">
        <v>23</v>
      </c>
      <c r="AE2" s="18" t="s">
        <v>800</v>
      </c>
      <c r="AF2" s="18" t="s">
        <v>44</v>
      </c>
    </row>
    <row r="3" spans="1:32" s="4" customFormat="1">
      <c r="B3" s="14"/>
      <c r="C3" s="14"/>
      <c r="D3" s="14"/>
      <c r="E3" s="14"/>
      <c r="F3" s="225"/>
      <c r="G3" s="225"/>
      <c r="H3" s="14"/>
      <c r="I3" s="14"/>
      <c r="J3" s="225"/>
      <c r="K3" s="225"/>
      <c r="L3" s="14" t="s">
        <v>1365</v>
      </c>
      <c r="M3" s="14"/>
      <c r="N3" s="14"/>
      <c r="O3" s="225"/>
      <c r="P3" s="14"/>
      <c r="Q3" s="14"/>
      <c r="R3" s="14"/>
      <c r="S3" s="14" t="s">
        <v>17</v>
      </c>
      <c r="T3" s="14" t="s">
        <v>573</v>
      </c>
      <c r="U3" s="14" t="s">
        <v>1366</v>
      </c>
      <c r="V3" s="14"/>
      <c r="W3" s="14" t="s">
        <v>740</v>
      </c>
      <c r="X3" s="225"/>
      <c r="Y3" s="14" t="s">
        <v>29</v>
      </c>
      <c r="Z3" s="14" t="s">
        <v>29</v>
      </c>
      <c r="AA3" s="14" t="s">
        <v>30</v>
      </c>
      <c r="AB3" s="14" t="s">
        <v>589</v>
      </c>
      <c r="AC3" s="245" t="s">
        <v>994</v>
      </c>
      <c r="AD3" s="14" t="s">
        <v>21</v>
      </c>
      <c r="AE3" s="14"/>
      <c r="AF3" s="14"/>
    </row>
    <row r="4" spans="1:32">
      <c r="B4" s="246"/>
      <c r="C4" s="246"/>
      <c r="D4" s="246"/>
      <c r="E4" s="247"/>
      <c r="F4" s="229"/>
      <c r="G4" s="229"/>
      <c r="H4" s="247"/>
      <c r="I4" s="247"/>
      <c r="J4" s="247"/>
      <c r="K4" s="247"/>
      <c r="L4" s="208"/>
      <c r="M4" s="247"/>
      <c r="N4" s="247"/>
      <c r="O4" s="248"/>
      <c r="P4" s="247"/>
      <c r="Q4" s="247"/>
      <c r="R4" s="247"/>
      <c r="S4" s="208"/>
      <c r="T4" s="208"/>
      <c r="U4" s="208"/>
      <c r="V4" s="249"/>
      <c r="W4" s="106"/>
      <c r="X4" s="250"/>
      <c r="Y4" s="208"/>
      <c r="Z4" s="208"/>
      <c r="AA4" s="106"/>
      <c r="AB4" s="208"/>
      <c r="AC4" s="106"/>
      <c r="AD4" s="106"/>
      <c r="AE4" s="246"/>
      <c r="AF4" s="246"/>
    </row>
    <row r="5" spans="1:32">
      <c r="B5" s="246"/>
      <c r="C5" s="246"/>
      <c r="D5" s="246"/>
      <c r="E5" s="247"/>
      <c r="F5" s="229"/>
      <c r="G5" s="229"/>
      <c r="H5" s="247"/>
      <c r="I5" s="247"/>
      <c r="J5" s="247"/>
      <c r="K5" s="247"/>
      <c r="L5" s="208"/>
      <c r="M5" s="247"/>
      <c r="N5" s="247"/>
      <c r="O5" s="248"/>
      <c r="P5" s="247"/>
      <c r="Q5" s="247"/>
      <c r="R5" s="247"/>
      <c r="S5" s="208"/>
      <c r="T5" s="208"/>
      <c r="U5" s="208"/>
      <c r="V5" s="249"/>
      <c r="W5" s="106"/>
      <c r="X5" s="250"/>
      <c r="Y5" s="208"/>
      <c r="Z5" s="208"/>
      <c r="AA5" s="106"/>
      <c r="AB5" s="208"/>
      <c r="AC5" s="106"/>
      <c r="AD5" s="106"/>
      <c r="AE5" s="246"/>
      <c r="AF5" s="246"/>
    </row>
    <row r="6" spans="1:32">
      <c r="B6" s="246"/>
      <c r="C6" s="246"/>
      <c r="D6" s="246"/>
      <c r="E6" s="247"/>
      <c r="F6" s="229"/>
      <c r="G6" s="229"/>
      <c r="H6" s="247"/>
      <c r="I6" s="247"/>
      <c r="J6" s="247"/>
      <c r="K6" s="247"/>
      <c r="L6" s="208"/>
      <c r="M6" s="247"/>
      <c r="N6" s="247"/>
      <c r="O6" s="248"/>
      <c r="P6" s="247"/>
      <c r="Q6" s="247"/>
      <c r="R6" s="247"/>
      <c r="S6" s="208"/>
      <c r="T6" s="208"/>
      <c r="U6" s="208"/>
      <c r="V6" s="249"/>
      <c r="W6" s="106"/>
      <c r="X6" s="250"/>
      <c r="Y6" s="208"/>
      <c r="Z6" s="208"/>
      <c r="AA6" s="106"/>
      <c r="AB6" s="208"/>
      <c r="AC6" s="106"/>
      <c r="AD6" s="106"/>
      <c r="AE6" s="246"/>
      <c r="AF6" s="246"/>
    </row>
    <row r="7" spans="1:32">
      <c r="B7" s="246"/>
      <c r="C7" s="246"/>
      <c r="D7" s="246"/>
      <c r="E7" s="247"/>
      <c r="F7" s="229"/>
      <c r="G7" s="229"/>
      <c r="H7" s="247"/>
      <c r="I7" s="247"/>
      <c r="J7" s="247"/>
      <c r="K7" s="247"/>
      <c r="L7" s="208"/>
      <c r="M7" s="247"/>
      <c r="N7" s="247"/>
      <c r="O7" s="248"/>
      <c r="P7" s="247"/>
      <c r="Q7" s="247"/>
      <c r="R7" s="247"/>
      <c r="S7" s="208"/>
      <c r="T7" s="208"/>
      <c r="U7" s="106"/>
      <c r="V7" s="249"/>
      <c r="W7" s="106"/>
      <c r="X7" s="250"/>
      <c r="Y7" s="106"/>
      <c r="Z7" s="106"/>
      <c r="AA7" s="106"/>
      <c r="AB7" s="208"/>
      <c r="AC7" s="106"/>
      <c r="AD7" s="106"/>
      <c r="AE7" s="246"/>
      <c r="AF7" s="246"/>
    </row>
    <row r="8" spans="1:32">
      <c r="B8" s="246"/>
      <c r="C8" s="246"/>
      <c r="D8" s="246"/>
      <c r="E8" s="247"/>
      <c r="F8" s="229"/>
      <c r="G8" s="229"/>
      <c r="H8" s="247"/>
      <c r="I8" s="247"/>
      <c r="J8" s="247"/>
      <c r="K8" s="247"/>
      <c r="L8" s="208"/>
      <c r="M8" s="247"/>
      <c r="N8" s="247"/>
      <c r="O8" s="248"/>
      <c r="P8" s="247"/>
      <c r="Q8" s="247"/>
      <c r="R8" s="247"/>
      <c r="S8" s="208"/>
      <c r="T8" s="208"/>
      <c r="U8" s="213"/>
      <c r="V8" s="251"/>
      <c r="W8" s="208"/>
      <c r="X8" s="250"/>
      <c r="Y8" s="208"/>
      <c r="Z8" s="208"/>
      <c r="AA8" s="106"/>
      <c r="AB8" s="208"/>
      <c r="AC8" s="106"/>
      <c r="AD8" s="106"/>
      <c r="AE8" s="246"/>
      <c r="AF8" s="246"/>
    </row>
    <row r="9" spans="1:32">
      <c r="E9" s="3"/>
      <c r="H9" s="3"/>
      <c r="I9" s="3"/>
      <c r="M9" s="3"/>
      <c r="N9" s="3"/>
      <c r="O9" s="3"/>
      <c r="P9" s="3"/>
      <c r="Q9" s="3"/>
      <c r="R9" s="3"/>
      <c r="S9" s="252"/>
      <c r="T9" s="252"/>
      <c r="V9" s="3"/>
      <c r="Y9" s="3"/>
      <c r="Z9" s="3"/>
      <c r="AB9" s="3"/>
    </row>
    <row r="10" spans="1:32">
      <c r="D10" s="26"/>
      <c r="E10" s="33"/>
      <c r="F10" s="6"/>
      <c r="G10" s="6"/>
      <c r="L10" s="225"/>
      <c r="M10" s="33"/>
      <c r="N10" s="33"/>
      <c r="S10" s="23"/>
      <c r="T10" s="23"/>
      <c r="U10" s="23"/>
      <c r="W10" s="28"/>
      <c r="X10" s="28"/>
      <c r="Y10" s="3"/>
      <c r="Z10" s="3"/>
      <c r="AA10" s="225"/>
      <c r="AB10" s="3"/>
    </row>
    <row r="11" spans="1:32">
      <c r="A11" s="253" t="s">
        <v>787</v>
      </c>
      <c r="B11" s="11"/>
      <c r="C11" s="11"/>
      <c r="O11" s="6"/>
      <c r="P11" s="33"/>
      <c r="Q11" s="33"/>
      <c r="R11" s="33"/>
      <c r="S11" s="6"/>
      <c r="T11" s="6"/>
      <c r="U11" s="225"/>
      <c r="V11" s="6"/>
      <c r="Y11" s="3"/>
      <c r="Z11" s="3"/>
      <c r="AB11" s="3"/>
    </row>
    <row r="12" spans="1:32" s="225" customFormat="1">
      <c r="A12" s="3"/>
      <c r="P12" s="6"/>
      <c r="Q12" s="6"/>
      <c r="R12" s="6"/>
      <c r="Y12" s="3"/>
      <c r="Z12" s="3"/>
      <c r="AA12" s="3"/>
      <c r="AB12" s="3"/>
      <c r="AC12" s="3"/>
      <c r="AD12" s="3"/>
      <c r="AE12" s="3"/>
      <c r="AF12" s="3"/>
    </row>
    <row r="13" spans="1:32">
      <c r="A13" s="9"/>
      <c r="B13" s="9"/>
      <c r="C13" s="9"/>
      <c r="P13" s="33"/>
      <c r="Q13" s="33"/>
      <c r="R13" s="33"/>
    </row>
    <row r="14" spans="1:32" s="225" customFormat="1">
      <c r="A14" s="3"/>
      <c r="P14" s="33"/>
      <c r="Q14" s="33"/>
      <c r="R14" s="33"/>
      <c r="Y14" s="3"/>
      <c r="Z14" s="3"/>
      <c r="AA14" s="3"/>
      <c r="AB14" s="3"/>
      <c r="AC14" s="3"/>
      <c r="AD14" s="3"/>
      <c r="AE14" s="3"/>
      <c r="AF14" s="3"/>
    </row>
    <row r="15" spans="1:32">
      <c r="B15" s="7"/>
      <c r="C15" s="7"/>
      <c r="D15" s="33"/>
      <c r="E15" s="33"/>
      <c r="F15" s="33"/>
      <c r="H15" s="225"/>
      <c r="I15" s="225"/>
      <c r="L15" s="33"/>
      <c r="M15" s="24"/>
      <c r="N15" s="33"/>
      <c r="O15" s="33"/>
      <c r="P15" s="33"/>
      <c r="Q15" s="33"/>
      <c r="R15" s="33"/>
      <c r="S15" s="225"/>
      <c r="T15" s="225"/>
      <c r="U15" s="33"/>
      <c r="V15" s="23"/>
      <c r="W15" s="23"/>
      <c r="X15" s="35"/>
      <c r="Y15" s="3"/>
      <c r="Z15" s="3"/>
      <c r="AB15" s="3"/>
    </row>
    <row r="16" spans="1:32">
      <c r="B16" s="7"/>
      <c r="C16" s="7"/>
      <c r="D16" s="33"/>
      <c r="E16" s="33"/>
      <c r="F16" s="33"/>
      <c r="H16" s="225"/>
      <c r="I16" s="225"/>
      <c r="L16" s="33"/>
      <c r="M16" s="24"/>
      <c r="N16" s="33"/>
      <c r="O16" s="33"/>
      <c r="P16" s="33"/>
      <c r="Q16" s="33"/>
      <c r="R16" s="33"/>
      <c r="S16" s="225"/>
      <c r="T16" s="225"/>
      <c r="U16" s="33"/>
      <c r="V16" s="23"/>
      <c r="W16" s="23"/>
      <c r="X16" s="35"/>
      <c r="Y16" s="3"/>
      <c r="Z16" s="3"/>
      <c r="AB16" s="3"/>
    </row>
    <row r="17" spans="1:28">
      <c r="A17" s="145"/>
      <c r="D17" s="10"/>
      <c r="E17" s="146"/>
      <c r="F17" s="3"/>
      <c r="G17" s="3"/>
      <c r="H17" s="11"/>
      <c r="I17" s="11"/>
      <c r="L17" s="147"/>
      <c r="M17" s="31"/>
      <c r="N17" s="147"/>
      <c r="O17" s="31"/>
      <c r="P17" s="11"/>
      <c r="Q17" s="11"/>
      <c r="R17" s="11"/>
      <c r="S17" s="31"/>
      <c r="T17" s="31"/>
      <c r="U17" s="148"/>
      <c r="V17" s="148"/>
      <c r="W17" s="148"/>
      <c r="X17" s="146"/>
      <c r="Y17" s="3"/>
      <c r="Z17" s="3"/>
      <c r="AB17" s="3"/>
    </row>
    <row r="18" spans="1:28">
      <c r="E18" s="3"/>
      <c r="F18" s="3"/>
      <c r="G18" s="3"/>
      <c r="H18" s="3"/>
      <c r="I18" s="3"/>
      <c r="M18" s="3"/>
      <c r="O18" s="11"/>
      <c r="V18" s="3"/>
      <c r="W18" s="225"/>
      <c r="X18" s="225"/>
      <c r="Y18" s="3"/>
      <c r="Z18" s="3"/>
      <c r="AB18" s="3"/>
    </row>
  </sheetData>
  <autoFilter ref="B3:AF3">
    <sortState ref="B4:AF228">
      <sortCondition ref="Q3:Q2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J296"/>
  <sheetViews>
    <sheetView zoomScaleNormal="100" workbookViewId="0">
      <pane xSplit="2" ySplit="3" topLeftCell="M55" activePane="bottomRight" state="frozen"/>
      <selection pane="topRight" activeCell="C1" sqref="C1"/>
      <selection pane="bottomLeft" activeCell="A4" sqref="A4"/>
      <selection pane="bottomRight" activeCell="X60" sqref="X60"/>
    </sheetView>
  </sheetViews>
  <sheetFormatPr defaultColWidth="10.875" defaultRowHeight="15.75"/>
  <cols>
    <col min="1" max="1" width="4.875" style="27" customWidth="1"/>
    <col min="2" max="2" width="14.875" style="45" customWidth="1"/>
    <col min="3" max="3" width="14.875" style="46" customWidth="1"/>
    <col min="4" max="4" width="23.875" style="97" customWidth="1"/>
    <col min="5" max="5" width="12.875" style="42" customWidth="1"/>
    <col min="6" max="6" width="12.875" style="43" customWidth="1"/>
    <col min="7" max="8" width="12.875" style="47" customWidth="1"/>
    <col min="9" max="9" width="12.875" style="45" customWidth="1"/>
    <col min="10" max="10" width="14.875" style="46" customWidth="1"/>
    <col min="11" max="11" width="12.875" style="46" customWidth="1"/>
    <col min="12" max="16" width="12.875" style="97" customWidth="1"/>
    <col min="17" max="18" width="12.875" style="46" customWidth="1"/>
    <col min="19" max="22" width="30.875" style="160" customWidth="1"/>
    <col min="23" max="23" width="50.875" style="160" customWidth="1"/>
    <col min="24" max="24" width="75.875" style="27" customWidth="1"/>
    <col min="25" max="25" width="15.5" style="160" customWidth="1"/>
    <col min="26" max="28" width="10.875" style="27"/>
    <col min="29" max="29" width="15" style="27" customWidth="1"/>
    <col min="30" max="30" width="10.875" style="41"/>
    <col min="31" max="31" width="17" style="27" customWidth="1"/>
    <col min="32" max="34" width="17" style="41" customWidth="1"/>
    <col min="35" max="16384" width="10.875" style="27"/>
  </cols>
  <sheetData>
    <row r="1" spans="1:34" s="3" customFormat="1" ht="21">
      <c r="A1" s="53" t="s">
        <v>92</v>
      </c>
      <c r="B1" s="17" t="s">
        <v>228</v>
      </c>
      <c r="C1" s="41"/>
      <c r="D1" s="12"/>
      <c r="F1" s="44"/>
      <c r="G1" s="46"/>
      <c r="H1" s="46"/>
      <c r="I1" s="45"/>
      <c r="J1" s="46"/>
      <c r="K1" s="46"/>
      <c r="L1" s="97"/>
      <c r="M1" s="97"/>
      <c r="N1" s="97"/>
      <c r="O1" s="97"/>
      <c r="P1" s="97"/>
      <c r="Q1" s="46"/>
      <c r="R1" s="46"/>
      <c r="S1" s="160"/>
      <c r="T1" s="160"/>
      <c r="U1" s="160"/>
      <c r="V1" s="160"/>
      <c r="W1" s="160"/>
    </row>
    <row r="2" spans="1:34" s="95" customFormat="1" ht="37.5">
      <c r="B2" s="18" t="s">
        <v>66</v>
      </c>
      <c r="C2" s="18" t="s">
        <v>13</v>
      </c>
      <c r="D2" s="18" t="s">
        <v>1013</v>
      </c>
      <c r="E2" s="18" t="s">
        <v>65</v>
      </c>
      <c r="F2" s="18" t="s">
        <v>858</v>
      </c>
      <c r="G2" s="18" t="s">
        <v>41</v>
      </c>
      <c r="H2" s="18" t="s">
        <v>41</v>
      </c>
      <c r="I2" s="18" t="s">
        <v>40</v>
      </c>
      <c r="J2" s="18" t="s">
        <v>1010</v>
      </c>
      <c r="K2" s="18" t="s">
        <v>1042</v>
      </c>
      <c r="L2" s="18" t="s">
        <v>1005</v>
      </c>
      <c r="M2" s="18" t="s">
        <v>1348</v>
      </c>
      <c r="N2" s="18" t="s">
        <v>978</v>
      </c>
      <c r="O2" s="18" t="s">
        <v>978</v>
      </c>
      <c r="P2" s="18" t="s">
        <v>1006</v>
      </c>
      <c r="Q2" s="18" t="s">
        <v>979</v>
      </c>
      <c r="R2" s="18" t="s">
        <v>980</v>
      </c>
      <c r="S2" s="18" t="s">
        <v>861</v>
      </c>
      <c r="T2" s="18" t="s">
        <v>862</v>
      </c>
      <c r="U2" s="18" t="s">
        <v>863</v>
      </c>
      <c r="V2" s="18" t="s">
        <v>864</v>
      </c>
      <c r="W2" s="18" t="s">
        <v>800</v>
      </c>
      <c r="X2" s="18" t="s">
        <v>44</v>
      </c>
      <c r="Y2" s="18" t="s">
        <v>981</v>
      </c>
    </row>
    <row r="3" spans="1:34" s="2" customFormat="1" ht="18.75">
      <c r="B3" s="14"/>
      <c r="C3" s="14"/>
      <c r="D3" s="65"/>
      <c r="E3" s="14"/>
      <c r="F3" s="14" t="s">
        <v>67</v>
      </c>
      <c r="G3" s="14" t="s">
        <v>70</v>
      </c>
      <c r="H3" s="14" t="s">
        <v>1025</v>
      </c>
      <c r="I3" s="14" t="s">
        <v>68</v>
      </c>
      <c r="J3" s="14" t="s">
        <v>1026</v>
      </c>
      <c r="K3" s="14"/>
      <c r="L3" s="14" t="s">
        <v>69</v>
      </c>
      <c r="M3" s="14" t="s">
        <v>69</v>
      </c>
      <c r="N3" s="14" t="s">
        <v>224</v>
      </c>
      <c r="O3" s="14" t="s">
        <v>224</v>
      </c>
      <c r="P3" s="14"/>
      <c r="Q3" s="65" t="s">
        <v>17</v>
      </c>
      <c r="R3" s="65" t="s">
        <v>17</v>
      </c>
      <c r="S3" s="15"/>
      <c r="T3" s="15"/>
      <c r="U3" s="15"/>
      <c r="V3" s="15"/>
      <c r="W3" s="15"/>
      <c r="X3" s="15"/>
      <c r="Y3" s="15"/>
    </row>
    <row r="4" spans="1:34" s="2" customFormat="1" ht="18.75">
      <c r="B4" s="16" t="s">
        <v>364</v>
      </c>
      <c r="C4" s="16" t="s">
        <v>223</v>
      </c>
      <c r="D4" s="36" t="s">
        <v>1154</v>
      </c>
      <c r="E4" s="57">
        <v>1</v>
      </c>
      <c r="F4" s="16" t="s">
        <v>355</v>
      </c>
      <c r="G4" s="255">
        <v>6.1</v>
      </c>
      <c r="H4" s="255">
        <v>3.8</v>
      </c>
      <c r="I4" s="100">
        <v>69</v>
      </c>
      <c r="J4" s="207" cm="1">
        <f t="array" ref="J4">_xlfn.XLOOKUP($I4,Inputs!$C$6:C$23,Inputs!$D$6:D$23)*$G4</f>
        <v>2.3441428571428569</v>
      </c>
      <c r="K4" s="258">
        <f t="shared" ref="K4:K35" si="0">IF((42.4*(H4)^(-0.6595))&gt;=3,3,(IF(42.4*(H4)^(-0.6595)&lt;=0.5,0.5,(42.4*(H4)^(-0.6595)))))</f>
        <v>3</v>
      </c>
      <c r="L4" s="241"/>
      <c r="M4" s="241"/>
      <c r="N4" s="241"/>
      <c r="O4" s="241"/>
      <c r="P4" s="241"/>
      <c r="Q4" s="211">
        <f>_xlfn.XLOOKUP($I4,Inputs!$G$6:$G$23,Inputs!$J$6:$J$23)*$K4</f>
        <v>36</v>
      </c>
      <c r="R4" s="211">
        <f>_xlfn.XLOOKUP($I4,Inputs!$G$6:$G$23,Inputs!$K$6:$K$23)*$K4</f>
        <v>39</v>
      </c>
      <c r="S4" s="75" t="s">
        <v>445</v>
      </c>
      <c r="T4" s="68" t="s">
        <v>1346</v>
      </c>
      <c r="U4" s="75" t="s">
        <v>447</v>
      </c>
      <c r="V4" s="68" t="s">
        <v>1223</v>
      </c>
      <c r="W4" s="15"/>
      <c r="X4" s="15"/>
      <c r="Y4" s="57">
        <v>82</v>
      </c>
    </row>
    <row r="5" spans="1:34" s="2" customFormat="1" ht="18.75">
      <c r="B5" s="16" t="s">
        <v>283</v>
      </c>
      <c r="C5" s="16" t="s">
        <v>223</v>
      </c>
      <c r="D5" s="36" t="s">
        <v>1155</v>
      </c>
      <c r="E5" s="57">
        <v>1</v>
      </c>
      <c r="F5" s="16" t="s">
        <v>355</v>
      </c>
      <c r="G5" s="256">
        <v>60</v>
      </c>
      <c r="H5" s="256">
        <v>37</v>
      </c>
      <c r="I5" s="100">
        <v>138</v>
      </c>
      <c r="J5" s="207" cm="1">
        <f t="array" ref="J5">_xlfn.XLOOKUP($I5,Inputs!$C$6:C$23,Inputs!$D$6:D$23)*$G5</f>
        <v>26.014285714285716</v>
      </c>
      <c r="K5" s="258">
        <f t="shared" si="0"/>
        <v>3</v>
      </c>
      <c r="L5" s="241"/>
      <c r="M5" s="241"/>
      <c r="N5" s="241"/>
      <c r="O5" s="241"/>
      <c r="P5" s="241"/>
      <c r="Q5" s="211">
        <f>_xlfn.XLOOKUP($I5,Inputs!$G$6:$G$23,Inputs!$J$6:$J$23)*$K5</f>
        <v>141</v>
      </c>
      <c r="R5" s="211">
        <f>_xlfn.XLOOKUP($I5,Inputs!$G$6:$G$23,Inputs!$K$6:$K$23)*$K5</f>
        <v>156</v>
      </c>
      <c r="S5" s="212" t="s">
        <v>883</v>
      </c>
      <c r="T5" s="68" t="s">
        <v>1216</v>
      </c>
      <c r="U5" s="75" t="s">
        <v>449</v>
      </c>
      <c r="V5" s="68" t="s">
        <v>1224</v>
      </c>
      <c r="W5" s="15"/>
      <c r="X5" s="15"/>
      <c r="Y5" s="57">
        <v>238</v>
      </c>
    </row>
    <row r="6" spans="1:34" s="2" customFormat="1" ht="18.75">
      <c r="B6" s="16" t="s">
        <v>392</v>
      </c>
      <c r="C6" s="16" t="s">
        <v>223</v>
      </c>
      <c r="D6" s="36" t="s">
        <v>1155</v>
      </c>
      <c r="E6" s="57">
        <v>1</v>
      </c>
      <c r="F6" s="16" t="s">
        <v>355</v>
      </c>
      <c r="G6" s="255">
        <v>11.5</v>
      </c>
      <c r="H6" s="255">
        <v>7.1</v>
      </c>
      <c r="I6" s="100">
        <v>69</v>
      </c>
      <c r="J6" s="207" cm="1">
        <f t="array" ref="J6">_xlfn.XLOOKUP($I6,Inputs!$C$6:C$23,Inputs!$D$6:D$23)*$G6</f>
        <v>4.4192857142857145</v>
      </c>
      <c r="K6" s="258">
        <f t="shared" si="0"/>
        <v>3</v>
      </c>
      <c r="L6" s="241"/>
      <c r="M6" s="241"/>
      <c r="N6" s="241"/>
      <c r="O6" s="241"/>
      <c r="P6" s="241"/>
      <c r="Q6" s="211">
        <f>_xlfn.XLOOKUP($I6,Inputs!$G$6:$G$23,Inputs!$J$6:$J$23)*$K6</f>
        <v>36</v>
      </c>
      <c r="R6" s="211">
        <f>_xlfn.XLOOKUP($I6,Inputs!$G$6:$G$23,Inputs!$K$6:$K$23)*$K6</f>
        <v>39</v>
      </c>
      <c r="S6" s="75" t="s">
        <v>891</v>
      </c>
      <c r="T6" s="68" t="s">
        <v>1219</v>
      </c>
      <c r="U6" s="75" t="s">
        <v>449</v>
      </c>
      <c r="V6" s="68" t="s">
        <v>1224</v>
      </c>
      <c r="W6" s="15"/>
      <c r="X6" s="15"/>
      <c r="Y6" s="57">
        <v>83</v>
      </c>
    </row>
    <row r="7" spans="1:34" s="12" customFormat="1" ht="18.75">
      <c r="B7" s="16" t="s">
        <v>308</v>
      </c>
      <c r="C7" s="16" t="s">
        <v>223</v>
      </c>
      <c r="D7" s="36" t="s">
        <v>1155</v>
      </c>
      <c r="E7" s="57">
        <v>1</v>
      </c>
      <c r="F7" s="16" t="s">
        <v>355</v>
      </c>
      <c r="G7" s="256">
        <v>10</v>
      </c>
      <c r="H7" s="256">
        <v>6.2</v>
      </c>
      <c r="I7" s="100">
        <v>138</v>
      </c>
      <c r="J7" s="207" cm="1">
        <f t="array" ref="J7">_xlfn.XLOOKUP($I7,Inputs!$C$6:C$23,Inputs!$D$6:D$23)*$G7</f>
        <v>4.3357142857142863</v>
      </c>
      <c r="K7" s="258">
        <f t="shared" si="0"/>
        <v>3</v>
      </c>
      <c r="L7" s="241"/>
      <c r="M7" s="241"/>
      <c r="N7" s="241"/>
      <c r="O7" s="241"/>
      <c r="P7" s="241"/>
      <c r="Q7" s="211">
        <f>_xlfn.XLOOKUP($I7,Inputs!$G$6:$G$23,Inputs!$J$6:$J$23)*$K7</f>
        <v>141</v>
      </c>
      <c r="R7" s="211">
        <f>_xlfn.XLOOKUP($I7,Inputs!$G$6:$G$23,Inputs!$K$6:$K$23)*$K7</f>
        <v>156</v>
      </c>
      <c r="S7" s="75" t="s">
        <v>891</v>
      </c>
      <c r="T7" s="68" t="s">
        <v>1219</v>
      </c>
      <c r="U7" s="75" t="s">
        <v>449</v>
      </c>
      <c r="V7" s="68" t="s">
        <v>1224</v>
      </c>
      <c r="W7" s="15"/>
      <c r="X7" s="15"/>
      <c r="Y7" s="57">
        <v>216</v>
      </c>
    </row>
    <row r="8" spans="1:34" s="12" customFormat="1" ht="18.75">
      <c r="B8" s="16" t="s">
        <v>398</v>
      </c>
      <c r="C8" s="16" t="s">
        <v>223</v>
      </c>
      <c r="D8" s="36" t="s">
        <v>1154</v>
      </c>
      <c r="E8" s="57">
        <v>1</v>
      </c>
      <c r="F8" s="16" t="s">
        <v>355</v>
      </c>
      <c r="G8" s="255">
        <v>0.1</v>
      </c>
      <c r="H8" s="255">
        <v>0.1</v>
      </c>
      <c r="I8" s="100">
        <v>69</v>
      </c>
      <c r="J8" s="207" cm="1">
        <f t="array" ref="J8">_xlfn.XLOOKUP($I8,Inputs!$C$6:C$23,Inputs!$D$6:D$23)*$G8</f>
        <v>3.842857142857143E-2</v>
      </c>
      <c r="K8" s="258">
        <f t="shared" si="0"/>
        <v>3</v>
      </c>
      <c r="L8" s="241"/>
      <c r="M8" s="241"/>
      <c r="N8" s="241"/>
      <c r="O8" s="241"/>
      <c r="P8" s="241"/>
      <c r="Q8" s="211">
        <f>_xlfn.XLOOKUP($I8,Inputs!$G$6:$G$23,Inputs!$J$6:$J$23)*$K8</f>
        <v>36</v>
      </c>
      <c r="R8" s="211">
        <f>_xlfn.XLOOKUP($I8,Inputs!$G$6:$G$23,Inputs!$K$6:$K$23)*$K8</f>
        <v>39</v>
      </c>
      <c r="S8" s="75" t="s">
        <v>885</v>
      </c>
      <c r="T8" s="68" t="s">
        <v>1345</v>
      </c>
      <c r="U8" s="75" t="s">
        <v>425</v>
      </c>
      <c r="V8" s="68" t="s">
        <v>1225</v>
      </c>
      <c r="W8" s="15"/>
      <c r="X8" s="15"/>
      <c r="Y8" s="57">
        <v>47</v>
      </c>
    </row>
    <row r="9" spans="1:34" s="41" customFormat="1" ht="18.75">
      <c r="B9" s="16" t="s">
        <v>311</v>
      </c>
      <c r="C9" s="16" t="s">
        <v>223</v>
      </c>
      <c r="D9" s="36" t="s">
        <v>1154</v>
      </c>
      <c r="E9" s="57">
        <v>1</v>
      </c>
      <c r="F9" s="16" t="s">
        <v>355</v>
      </c>
      <c r="G9" s="256">
        <v>2</v>
      </c>
      <c r="H9" s="256">
        <v>1.2</v>
      </c>
      <c r="I9" s="100">
        <v>138</v>
      </c>
      <c r="J9" s="207" cm="1">
        <f t="array" ref="J9">_xlfn.XLOOKUP($I9,Inputs!$C$6:C$23,Inputs!$D$6:D$23)*$G9</f>
        <v>0.86714285714285722</v>
      </c>
      <c r="K9" s="258">
        <f t="shared" si="0"/>
        <v>3</v>
      </c>
      <c r="L9" s="241"/>
      <c r="M9" s="241"/>
      <c r="N9" s="241"/>
      <c r="O9" s="241"/>
      <c r="P9" s="241"/>
      <c r="Q9" s="211">
        <f>_xlfn.XLOOKUP($I9,Inputs!$G$6:$G$23,Inputs!$J$6:$J$23)*$K9</f>
        <v>141</v>
      </c>
      <c r="R9" s="211">
        <f>_xlfn.XLOOKUP($I9,Inputs!$G$6:$G$23,Inputs!$K$6:$K$23)*$K9</f>
        <v>156</v>
      </c>
      <c r="S9" s="75" t="s">
        <v>926</v>
      </c>
      <c r="T9" s="68" t="s">
        <v>896</v>
      </c>
      <c r="U9" s="212" t="s">
        <v>539</v>
      </c>
      <c r="V9" s="68" t="s">
        <v>1226</v>
      </c>
      <c r="W9" s="15"/>
      <c r="X9" s="15"/>
      <c r="Y9" s="57">
        <v>207</v>
      </c>
    </row>
    <row r="10" spans="1:34" ht="18.75">
      <c r="A10" s="41"/>
      <c r="B10" s="16" t="s">
        <v>299</v>
      </c>
      <c r="C10" s="16" t="s">
        <v>223</v>
      </c>
      <c r="D10" s="36" t="s">
        <v>1154</v>
      </c>
      <c r="E10" s="57">
        <v>1</v>
      </c>
      <c r="F10" s="16" t="s">
        <v>355</v>
      </c>
      <c r="G10" s="256">
        <v>15</v>
      </c>
      <c r="H10" s="256">
        <v>9.3000000000000007</v>
      </c>
      <c r="I10" s="100">
        <v>138</v>
      </c>
      <c r="J10" s="207" cm="1">
        <f t="array" ref="J10">_xlfn.XLOOKUP($I10,Inputs!$C$6:C$23,Inputs!$D$6:D$23)*$G10</f>
        <v>6.503571428571429</v>
      </c>
      <c r="K10" s="258">
        <f t="shared" si="0"/>
        <v>3</v>
      </c>
      <c r="L10" s="241"/>
      <c r="M10" s="241"/>
      <c r="N10" s="241"/>
      <c r="O10" s="241"/>
      <c r="P10" s="241"/>
      <c r="Q10" s="211">
        <f>_xlfn.XLOOKUP($I10,Inputs!$G$6:$G$23,Inputs!$J$6:$J$23)*$K10</f>
        <v>141</v>
      </c>
      <c r="R10" s="211">
        <f>_xlfn.XLOOKUP($I10,Inputs!$G$6:$G$23,Inputs!$K$6:$K$23)*$K10</f>
        <v>156</v>
      </c>
      <c r="S10" s="75" t="s">
        <v>538</v>
      </c>
      <c r="T10" s="68" t="s">
        <v>1207</v>
      </c>
      <c r="U10" s="75" t="s">
        <v>926</v>
      </c>
      <c r="V10" s="68" t="s">
        <v>896</v>
      </c>
      <c r="W10" s="15"/>
      <c r="X10" s="15"/>
      <c r="Y10" s="57">
        <v>163</v>
      </c>
      <c r="AD10" s="27"/>
      <c r="AF10" s="27"/>
      <c r="AG10" s="27"/>
      <c r="AH10" s="27"/>
    </row>
    <row r="11" spans="1:34" ht="18.75">
      <c r="A11" s="41"/>
      <c r="B11" s="16" t="s">
        <v>265</v>
      </c>
      <c r="C11" s="16" t="s">
        <v>223</v>
      </c>
      <c r="D11" s="36" t="s">
        <v>1154</v>
      </c>
      <c r="E11" s="57">
        <v>1</v>
      </c>
      <c r="F11" s="16" t="s">
        <v>355</v>
      </c>
      <c r="G11" s="255">
        <v>5.5</v>
      </c>
      <c r="H11" s="255">
        <v>3.4</v>
      </c>
      <c r="I11" s="100">
        <v>69</v>
      </c>
      <c r="J11" s="207" cm="1">
        <f t="array" ref="J11">_xlfn.XLOOKUP($I11,Inputs!$C$6:C$23,Inputs!$D$6:D$23)*$G11</f>
        <v>2.1135714285714284</v>
      </c>
      <c r="K11" s="258">
        <f t="shared" si="0"/>
        <v>3</v>
      </c>
      <c r="L11" s="241"/>
      <c r="M11" s="241"/>
      <c r="N11" s="241"/>
      <c r="O11" s="241"/>
      <c r="P11" s="241"/>
      <c r="Q11" s="211">
        <f>_xlfn.XLOOKUP($I11,Inputs!$G$6:$G$23,Inputs!$J$6:$J$23)*$K11</f>
        <v>36</v>
      </c>
      <c r="R11" s="211">
        <f>_xlfn.XLOOKUP($I11,Inputs!$G$6:$G$23,Inputs!$K$6:$K$23)*$K11</f>
        <v>39</v>
      </c>
      <c r="S11" s="75" t="s">
        <v>405</v>
      </c>
      <c r="T11" s="68" t="s">
        <v>1258</v>
      </c>
      <c r="U11" s="75" t="s">
        <v>406</v>
      </c>
      <c r="V11" s="68" t="s">
        <v>1227</v>
      </c>
      <c r="W11" s="15"/>
      <c r="X11" s="15"/>
      <c r="Y11" s="57">
        <v>3</v>
      </c>
      <c r="AD11" s="27"/>
      <c r="AF11" s="27"/>
      <c r="AG11" s="27"/>
      <c r="AH11" s="27"/>
    </row>
    <row r="12" spans="1:34" ht="18.75">
      <c r="A12" s="41"/>
      <c r="B12" s="16" t="s">
        <v>345</v>
      </c>
      <c r="C12" s="16" t="s">
        <v>223</v>
      </c>
      <c r="D12" s="36" t="s">
        <v>1155</v>
      </c>
      <c r="E12" s="57">
        <v>1</v>
      </c>
      <c r="F12" s="16" t="s">
        <v>355</v>
      </c>
      <c r="G12" s="255">
        <v>18.899999999999999</v>
      </c>
      <c r="H12" s="255">
        <v>11.7</v>
      </c>
      <c r="I12" s="100">
        <v>69</v>
      </c>
      <c r="J12" s="207" cm="1">
        <f t="array" ref="J12">_xlfn.XLOOKUP($I12,Inputs!$C$6:C$23,Inputs!$D$6:D$23)*$G12</f>
        <v>7.2629999999999999</v>
      </c>
      <c r="K12" s="258">
        <f t="shared" si="0"/>
        <v>3</v>
      </c>
      <c r="L12" s="241"/>
      <c r="M12" s="241"/>
      <c r="N12" s="241"/>
      <c r="O12" s="241"/>
      <c r="P12" s="241"/>
      <c r="Q12" s="211">
        <f>_xlfn.XLOOKUP($I12,Inputs!$G$6:$G$23,Inputs!$J$6:$J$23)*$K12</f>
        <v>36</v>
      </c>
      <c r="R12" s="211">
        <f>_xlfn.XLOOKUP($I12,Inputs!$G$6:$G$23,Inputs!$K$6:$K$23)*$K12</f>
        <v>39</v>
      </c>
      <c r="S12" s="75" t="s">
        <v>473</v>
      </c>
      <c r="T12" s="68" t="s">
        <v>1310</v>
      </c>
      <c r="U12" s="75" t="s">
        <v>478</v>
      </c>
      <c r="V12" s="68" t="s">
        <v>1228</v>
      </c>
      <c r="W12" s="15"/>
      <c r="X12" s="15"/>
      <c r="Y12" s="57">
        <v>151</v>
      </c>
      <c r="AD12" s="27"/>
      <c r="AF12" s="27"/>
      <c r="AG12" s="27"/>
      <c r="AH12" s="27"/>
    </row>
    <row r="13" spans="1:34" s="41" customFormat="1" ht="18.75">
      <c r="B13" s="16" t="s">
        <v>258</v>
      </c>
      <c r="C13" s="16" t="s">
        <v>223</v>
      </c>
      <c r="D13" s="36" t="s">
        <v>1154</v>
      </c>
      <c r="E13" s="57">
        <v>1</v>
      </c>
      <c r="F13" s="16" t="s">
        <v>355</v>
      </c>
      <c r="G13" s="255">
        <v>2</v>
      </c>
      <c r="H13" s="255">
        <v>1.2</v>
      </c>
      <c r="I13" s="100">
        <v>69</v>
      </c>
      <c r="J13" s="207" cm="1">
        <f t="array" ref="J13">_xlfn.XLOOKUP($I13,Inputs!$C$6:C$23,Inputs!$D$6:D$23)*$G13</f>
        <v>0.76857142857142857</v>
      </c>
      <c r="K13" s="258">
        <f t="shared" si="0"/>
        <v>3</v>
      </c>
      <c r="L13" s="241"/>
      <c r="M13" s="241"/>
      <c r="N13" s="241"/>
      <c r="O13" s="241"/>
      <c r="P13" s="241"/>
      <c r="Q13" s="211">
        <f>_xlfn.XLOOKUP($I13,Inputs!$G$6:$G$23,Inputs!$J$6:$J$23)*$K13</f>
        <v>36</v>
      </c>
      <c r="R13" s="211">
        <f>_xlfn.XLOOKUP($I13,Inputs!$G$6:$G$23,Inputs!$K$6:$K$23)*$K13</f>
        <v>39</v>
      </c>
      <c r="S13" s="75" t="s">
        <v>405</v>
      </c>
      <c r="T13" s="68" t="s">
        <v>1258</v>
      </c>
      <c r="U13" s="75" t="s">
        <v>434</v>
      </c>
      <c r="V13" s="68" t="s">
        <v>1229</v>
      </c>
      <c r="W13" s="15"/>
      <c r="X13" s="15"/>
      <c r="Y13" s="57">
        <v>63</v>
      </c>
    </row>
    <row r="14" spans="1:34" s="41" customFormat="1" ht="18.75">
      <c r="B14" s="16" t="s">
        <v>370</v>
      </c>
      <c r="C14" s="16" t="s">
        <v>223</v>
      </c>
      <c r="D14" s="36" t="s">
        <v>1154</v>
      </c>
      <c r="E14" s="57">
        <v>1</v>
      </c>
      <c r="F14" s="16" t="s">
        <v>355</v>
      </c>
      <c r="G14" s="255">
        <v>7</v>
      </c>
      <c r="H14" s="255">
        <v>4.3</v>
      </c>
      <c r="I14" s="100">
        <v>69</v>
      </c>
      <c r="J14" s="207" cm="1">
        <f t="array" ref="J14">_xlfn.XLOOKUP($I14,Inputs!$C$6:C$23,Inputs!$D$6:D$23)*$G14</f>
        <v>2.69</v>
      </c>
      <c r="K14" s="258">
        <f t="shared" si="0"/>
        <v>3</v>
      </c>
      <c r="L14" s="241"/>
      <c r="M14" s="241"/>
      <c r="N14" s="241"/>
      <c r="O14" s="241"/>
      <c r="P14" s="241"/>
      <c r="Q14" s="211">
        <f>_xlfn.XLOOKUP($I14,Inputs!$G$6:$G$23,Inputs!$J$6:$J$23)*$K14</f>
        <v>36</v>
      </c>
      <c r="R14" s="211">
        <f>_xlfn.XLOOKUP($I14,Inputs!$G$6:$G$23,Inputs!$K$6:$K$23)*$K14</f>
        <v>39</v>
      </c>
      <c r="S14" s="75" t="s">
        <v>496</v>
      </c>
      <c r="T14" s="68" t="s">
        <v>1332</v>
      </c>
      <c r="U14" s="75" t="s">
        <v>468</v>
      </c>
      <c r="V14" s="68" t="s">
        <v>1185</v>
      </c>
      <c r="W14" s="15"/>
      <c r="X14" s="15"/>
      <c r="Y14" s="57">
        <v>133</v>
      </c>
    </row>
    <row r="15" spans="1:34" s="3" customFormat="1" ht="18.75">
      <c r="A15" s="41"/>
      <c r="B15" s="16" t="s">
        <v>274</v>
      </c>
      <c r="C15" s="16" t="s">
        <v>223</v>
      </c>
      <c r="D15" s="36" t="s">
        <v>1154</v>
      </c>
      <c r="E15" s="57">
        <v>1</v>
      </c>
      <c r="F15" s="16" t="s">
        <v>355</v>
      </c>
      <c r="G15" s="255">
        <v>14.1</v>
      </c>
      <c r="H15" s="255">
        <v>8.6999999999999993</v>
      </c>
      <c r="I15" s="100">
        <v>69</v>
      </c>
      <c r="J15" s="207" cm="1">
        <f t="array" ref="J15">_xlfn.XLOOKUP($I15,Inputs!$C$6:C$23,Inputs!$D$6:D$23)*$G15</f>
        <v>5.4184285714285716</v>
      </c>
      <c r="K15" s="258">
        <f t="shared" si="0"/>
        <v>3</v>
      </c>
      <c r="L15" s="241"/>
      <c r="M15" s="241"/>
      <c r="N15" s="241"/>
      <c r="O15" s="241"/>
      <c r="P15" s="241"/>
      <c r="Q15" s="211">
        <f>_xlfn.XLOOKUP($I15,Inputs!$G$6:$G$23,Inputs!$J$6:$J$23)*$K15</f>
        <v>36</v>
      </c>
      <c r="R15" s="211">
        <f>_xlfn.XLOOKUP($I15,Inputs!$G$6:$G$23,Inputs!$K$6:$K$23)*$K15</f>
        <v>39</v>
      </c>
      <c r="S15" s="75" t="s">
        <v>916</v>
      </c>
      <c r="T15" s="68" t="s">
        <v>1285</v>
      </c>
      <c r="U15" s="75" t="s">
        <v>468</v>
      </c>
      <c r="V15" s="68" t="s">
        <v>1185</v>
      </c>
      <c r="W15" s="15"/>
      <c r="X15" s="15"/>
      <c r="Y15" s="57">
        <v>136</v>
      </c>
      <c r="Z15" s="41"/>
      <c r="AA15" s="41"/>
      <c r="AE15" s="29"/>
    </row>
    <row r="16" spans="1:34" s="3" customFormat="1" ht="18.75">
      <c r="A16" s="41"/>
      <c r="B16" s="75" t="s">
        <v>942</v>
      </c>
      <c r="C16" s="75" t="s">
        <v>223</v>
      </c>
      <c r="D16" s="36" t="s">
        <v>1154</v>
      </c>
      <c r="E16" s="57">
        <v>1</v>
      </c>
      <c r="F16" s="75" t="s">
        <v>355</v>
      </c>
      <c r="G16" s="256">
        <v>12</v>
      </c>
      <c r="H16" s="256">
        <v>7.4</v>
      </c>
      <c r="I16" s="76">
        <v>138</v>
      </c>
      <c r="J16" s="207" cm="1">
        <f t="array" ref="J16">_xlfn.XLOOKUP($I16,Inputs!$C$6:C$23,Inputs!$D$6:D$23)*$G16</f>
        <v>5.2028571428571428</v>
      </c>
      <c r="K16" s="258">
        <f t="shared" si="0"/>
        <v>3</v>
      </c>
      <c r="L16" s="241"/>
      <c r="M16" s="241"/>
      <c r="N16" s="241"/>
      <c r="O16" s="241"/>
      <c r="P16" s="241"/>
      <c r="Q16" s="211">
        <f>_xlfn.XLOOKUP($I16,Inputs!$G$6:$G$23,Inputs!$J$6:$J$23)*$K16</f>
        <v>141</v>
      </c>
      <c r="R16" s="211">
        <f>_xlfn.XLOOKUP($I16,Inputs!$G$6:$G$23,Inputs!$K$6:$K$23)*$K16</f>
        <v>156</v>
      </c>
      <c r="S16" s="75" t="s">
        <v>916</v>
      </c>
      <c r="T16" s="68" t="s">
        <v>1285</v>
      </c>
      <c r="U16" s="75" t="s">
        <v>468</v>
      </c>
      <c r="V16" s="68" t="s">
        <v>1185</v>
      </c>
      <c r="W16" s="15"/>
      <c r="X16" s="15"/>
      <c r="Y16" s="57">
        <v>247</v>
      </c>
      <c r="Z16" s="41"/>
      <c r="AA16" s="41"/>
      <c r="AE16" s="29"/>
    </row>
    <row r="17" spans="1:36" s="3" customFormat="1" ht="18.75">
      <c r="A17" s="41"/>
      <c r="B17" s="16" t="s">
        <v>329</v>
      </c>
      <c r="C17" s="16" t="s">
        <v>223</v>
      </c>
      <c r="D17" s="36" t="s">
        <v>1154</v>
      </c>
      <c r="E17" s="57">
        <v>1</v>
      </c>
      <c r="F17" s="16" t="s">
        <v>355</v>
      </c>
      <c r="G17" s="255">
        <v>1</v>
      </c>
      <c r="H17" s="255">
        <v>0.6</v>
      </c>
      <c r="I17" s="100">
        <v>69</v>
      </c>
      <c r="J17" s="207" cm="1">
        <f t="array" ref="J17">_xlfn.XLOOKUP($I17,Inputs!$C$6:C$23,Inputs!$D$6:D$23)*$G17</f>
        <v>0.38428571428571429</v>
      </c>
      <c r="K17" s="258">
        <f t="shared" si="0"/>
        <v>3</v>
      </c>
      <c r="L17" s="241"/>
      <c r="M17" s="241"/>
      <c r="N17" s="241"/>
      <c r="O17" s="241"/>
      <c r="P17" s="241"/>
      <c r="Q17" s="211">
        <f>_xlfn.XLOOKUP($I17,Inputs!$G$6:$G$23,Inputs!$J$6:$J$23)*$K17</f>
        <v>36</v>
      </c>
      <c r="R17" s="211">
        <f>_xlfn.XLOOKUP($I17,Inputs!$G$6:$G$23,Inputs!$K$6:$K$23)*$K17</f>
        <v>39</v>
      </c>
      <c r="S17" s="75" t="s">
        <v>509</v>
      </c>
      <c r="T17" s="68" t="s">
        <v>1170</v>
      </c>
      <c r="U17" s="16" t="s">
        <v>442</v>
      </c>
      <c r="V17" s="68" t="s">
        <v>1171</v>
      </c>
      <c r="W17" s="15"/>
      <c r="X17" s="15"/>
      <c r="Y17" s="57">
        <v>76</v>
      </c>
      <c r="Z17" s="41"/>
      <c r="AA17" s="41"/>
      <c r="AE17" s="29"/>
    </row>
    <row r="18" spans="1:36" s="3" customFormat="1" ht="18.75">
      <c r="A18" s="41"/>
      <c r="B18" s="16" t="s">
        <v>356</v>
      </c>
      <c r="C18" s="16" t="s">
        <v>223</v>
      </c>
      <c r="D18" s="36" t="s">
        <v>1154</v>
      </c>
      <c r="E18" s="57">
        <v>1</v>
      </c>
      <c r="F18" s="16" t="s">
        <v>355</v>
      </c>
      <c r="G18" s="255">
        <v>17.5</v>
      </c>
      <c r="H18" s="255">
        <v>10.8</v>
      </c>
      <c r="I18" s="100">
        <v>69</v>
      </c>
      <c r="J18" s="207" cm="1">
        <f t="array" ref="J18">_xlfn.XLOOKUP($I18,Inputs!$C$6:C$23,Inputs!$D$6:D$23)*$G18</f>
        <v>6.7249999999999996</v>
      </c>
      <c r="K18" s="258">
        <f t="shared" si="0"/>
        <v>3</v>
      </c>
      <c r="L18" s="241"/>
      <c r="M18" s="241"/>
      <c r="N18" s="241"/>
      <c r="O18" s="241"/>
      <c r="P18" s="241"/>
      <c r="Q18" s="211">
        <f>_xlfn.XLOOKUP($I18,Inputs!$G$6:$G$23,Inputs!$J$6:$J$23)*$K18</f>
        <v>36</v>
      </c>
      <c r="R18" s="211">
        <f>_xlfn.XLOOKUP($I18,Inputs!$G$6:$G$23,Inputs!$K$6:$K$23)*$K18</f>
        <v>39</v>
      </c>
      <c r="S18" s="75" t="s">
        <v>913</v>
      </c>
      <c r="T18" s="68" t="s">
        <v>903</v>
      </c>
      <c r="U18" s="75" t="s">
        <v>912</v>
      </c>
      <c r="V18" s="68" t="s">
        <v>895</v>
      </c>
      <c r="W18" s="15"/>
      <c r="X18" s="15"/>
      <c r="Y18" s="57">
        <v>33</v>
      </c>
      <c r="Z18" s="41"/>
      <c r="AA18" s="41"/>
    </row>
    <row r="19" spans="1:36" s="39" customFormat="1" ht="18.75">
      <c r="A19" s="41"/>
      <c r="B19" s="16" t="s">
        <v>256</v>
      </c>
      <c r="C19" s="16" t="s">
        <v>223</v>
      </c>
      <c r="D19" s="36" t="s">
        <v>1154</v>
      </c>
      <c r="E19" s="57">
        <v>1</v>
      </c>
      <c r="F19" s="16" t="s">
        <v>355</v>
      </c>
      <c r="G19" s="255">
        <v>16</v>
      </c>
      <c r="H19" s="255">
        <v>9.9</v>
      </c>
      <c r="I19" s="100">
        <v>69</v>
      </c>
      <c r="J19" s="207" cm="1">
        <f t="array" ref="J19">_xlfn.XLOOKUP($I19,Inputs!$C$6:C$23,Inputs!$D$6:D$23)*$G19</f>
        <v>6.1485714285714286</v>
      </c>
      <c r="K19" s="258">
        <f t="shared" si="0"/>
        <v>3</v>
      </c>
      <c r="L19" s="241"/>
      <c r="M19" s="241"/>
      <c r="N19" s="241"/>
      <c r="O19" s="241"/>
      <c r="P19" s="241"/>
      <c r="Q19" s="211">
        <f>_xlfn.XLOOKUP($I19,Inputs!$G$6:$G$23,Inputs!$J$6:$J$23)*$K19</f>
        <v>36</v>
      </c>
      <c r="R19" s="211">
        <f>_xlfn.XLOOKUP($I19,Inputs!$G$6:$G$23,Inputs!$K$6:$K$23)*$K19</f>
        <v>39</v>
      </c>
      <c r="S19" s="75" t="s">
        <v>887</v>
      </c>
      <c r="T19" s="68" t="s">
        <v>1158</v>
      </c>
      <c r="U19" s="75" t="s">
        <v>506</v>
      </c>
      <c r="V19" s="68" t="s">
        <v>1230</v>
      </c>
      <c r="W19" s="15"/>
      <c r="X19" s="15"/>
      <c r="Y19" s="57">
        <v>36</v>
      </c>
    </row>
    <row r="20" spans="1:36" s="80" customFormat="1" ht="18.75">
      <c r="A20" s="12"/>
      <c r="B20" s="16" t="s">
        <v>260</v>
      </c>
      <c r="C20" s="16" t="s">
        <v>223</v>
      </c>
      <c r="D20" s="36" t="s">
        <v>1154</v>
      </c>
      <c r="E20" s="57">
        <v>1</v>
      </c>
      <c r="F20" s="16" t="s">
        <v>355</v>
      </c>
      <c r="G20" s="256">
        <v>6</v>
      </c>
      <c r="H20" s="256">
        <v>3.7</v>
      </c>
      <c r="I20" s="100">
        <v>138</v>
      </c>
      <c r="J20" s="207" cm="1">
        <f t="array" ref="J20">_xlfn.XLOOKUP($I20,Inputs!$C$6:C$23,Inputs!$D$6:D$23)*$G20</f>
        <v>2.6014285714285714</v>
      </c>
      <c r="K20" s="258">
        <f t="shared" si="0"/>
        <v>3</v>
      </c>
      <c r="L20" s="241"/>
      <c r="M20" s="241"/>
      <c r="N20" s="241"/>
      <c r="O20" s="241"/>
      <c r="P20" s="241"/>
      <c r="Q20" s="211">
        <f>_xlfn.XLOOKUP($I20,Inputs!$G$6:$G$23,Inputs!$J$6:$J$23)*$K20</f>
        <v>141</v>
      </c>
      <c r="R20" s="211">
        <f>_xlfn.XLOOKUP($I20,Inputs!$G$6:$G$23,Inputs!$K$6:$K$23)*$K20</f>
        <v>156</v>
      </c>
      <c r="S20" s="75" t="s">
        <v>876</v>
      </c>
      <c r="T20" s="68" t="s">
        <v>1197</v>
      </c>
      <c r="U20" s="212" t="s">
        <v>541</v>
      </c>
      <c r="V20" s="68" t="s">
        <v>1231</v>
      </c>
      <c r="W20" s="15"/>
      <c r="X20" s="15"/>
      <c r="Y20" s="57">
        <v>197</v>
      </c>
      <c r="Z20" s="12"/>
      <c r="AA20" s="12"/>
      <c r="AE20" s="96"/>
    </row>
    <row r="21" spans="1:36" s="3" customFormat="1" ht="18.75">
      <c r="A21" s="41"/>
      <c r="B21" s="16" t="s">
        <v>313</v>
      </c>
      <c r="C21" s="16" t="s">
        <v>223</v>
      </c>
      <c r="D21" s="36" t="s">
        <v>1154</v>
      </c>
      <c r="E21" s="57">
        <v>1</v>
      </c>
      <c r="F21" s="16" t="s">
        <v>355</v>
      </c>
      <c r="G21" s="255">
        <v>10</v>
      </c>
      <c r="H21" s="255">
        <v>6.2</v>
      </c>
      <c r="I21" s="100">
        <v>69</v>
      </c>
      <c r="J21" s="207" cm="1">
        <f t="array" ref="J21">_xlfn.XLOOKUP($I21,Inputs!$C$6:C$23,Inputs!$D$6:D$23)*$G21</f>
        <v>3.842857142857143</v>
      </c>
      <c r="K21" s="258">
        <f t="shared" si="0"/>
        <v>3</v>
      </c>
      <c r="L21" s="241"/>
      <c r="M21" s="241"/>
      <c r="N21" s="241"/>
      <c r="O21" s="241"/>
      <c r="P21" s="241"/>
      <c r="Q21" s="211">
        <f>_xlfn.XLOOKUP($I21,Inputs!$G$6:$G$23,Inputs!$J$6:$J$23)*$K21</f>
        <v>36</v>
      </c>
      <c r="R21" s="211">
        <f>_xlfn.XLOOKUP($I21,Inputs!$G$6:$G$23,Inputs!$K$6:$K$23)*$K21</f>
        <v>39</v>
      </c>
      <c r="S21" s="75" t="s">
        <v>411</v>
      </c>
      <c r="T21" s="68" t="s">
        <v>1206</v>
      </c>
      <c r="U21" s="75" t="s">
        <v>412</v>
      </c>
      <c r="V21" s="68" t="s">
        <v>1173</v>
      </c>
      <c r="W21" s="15"/>
      <c r="X21" s="15"/>
      <c r="Y21" s="57">
        <v>16</v>
      </c>
      <c r="Z21" s="41"/>
      <c r="AA21" s="41"/>
      <c r="AE21" s="29"/>
    </row>
    <row r="22" spans="1:36" s="3" customFormat="1" ht="18.75">
      <c r="A22" s="41"/>
      <c r="B22" s="16" t="s">
        <v>531</v>
      </c>
      <c r="C22" s="16" t="s">
        <v>223</v>
      </c>
      <c r="D22" s="36" t="s">
        <v>1155</v>
      </c>
      <c r="E22" s="57">
        <v>1</v>
      </c>
      <c r="F22" s="16" t="s">
        <v>355</v>
      </c>
      <c r="G22" s="256">
        <v>2</v>
      </c>
      <c r="H22" s="256">
        <v>1.2</v>
      </c>
      <c r="I22" s="100">
        <v>138</v>
      </c>
      <c r="J22" s="207" cm="1">
        <f t="array" ref="J22">_xlfn.XLOOKUP($I22,Inputs!$C$6:C$23,Inputs!$D$6:D$23)*$G22</f>
        <v>0.86714285714285722</v>
      </c>
      <c r="K22" s="258">
        <f t="shared" si="0"/>
        <v>3</v>
      </c>
      <c r="L22" s="241"/>
      <c r="M22" s="241"/>
      <c r="N22" s="241"/>
      <c r="O22" s="241"/>
      <c r="P22" s="241"/>
      <c r="Q22" s="211">
        <f>_xlfn.XLOOKUP($I22,Inputs!$G$6:$G$23,Inputs!$J$6:$J$23)*$K22</f>
        <v>141</v>
      </c>
      <c r="R22" s="211">
        <f>_xlfn.XLOOKUP($I22,Inputs!$G$6:$G$23,Inputs!$K$6:$K$23)*$K22</f>
        <v>156</v>
      </c>
      <c r="S22" s="212" t="s">
        <v>927</v>
      </c>
      <c r="T22" s="68" t="s">
        <v>893</v>
      </c>
      <c r="U22" s="75" t="s">
        <v>532</v>
      </c>
      <c r="V22" s="68" t="s">
        <v>1341</v>
      </c>
      <c r="W22" s="15"/>
      <c r="X22" s="15"/>
      <c r="Y22" s="57">
        <v>219</v>
      </c>
      <c r="Z22" s="41"/>
      <c r="AA22" s="41"/>
      <c r="AE22" s="29"/>
    </row>
    <row r="23" spans="1:36" s="3" customFormat="1" ht="18.75">
      <c r="A23" s="41"/>
      <c r="B23" s="16" t="s">
        <v>283</v>
      </c>
      <c r="C23" s="16" t="s">
        <v>223</v>
      </c>
      <c r="D23" s="36" t="s">
        <v>1155</v>
      </c>
      <c r="E23" s="57">
        <v>1</v>
      </c>
      <c r="F23" s="16" t="s">
        <v>355</v>
      </c>
      <c r="G23" s="256">
        <v>25</v>
      </c>
      <c r="H23" s="256">
        <v>15.4</v>
      </c>
      <c r="I23" s="100">
        <v>138</v>
      </c>
      <c r="J23" s="207" cm="1">
        <f t="array" ref="J23">_xlfn.XLOOKUP($I23,Inputs!$C$6:C$23,Inputs!$D$6:D$23)*$G23</f>
        <v>10.839285714285715</v>
      </c>
      <c r="K23" s="258">
        <f t="shared" si="0"/>
        <v>3</v>
      </c>
      <c r="L23" s="241"/>
      <c r="M23" s="241"/>
      <c r="N23" s="241"/>
      <c r="O23" s="241"/>
      <c r="P23" s="241"/>
      <c r="Q23" s="211">
        <f>_xlfn.XLOOKUP($I23,Inputs!$G$6:$G$23,Inputs!$J$6:$J$23)*$K23</f>
        <v>141</v>
      </c>
      <c r="R23" s="211">
        <f>_xlfn.XLOOKUP($I23,Inputs!$G$6:$G$23,Inputs!$K$6:$K$23)*$K23</f>
        <v>156</v>
      </c>
      <c r="S23" s="75" t="s">
        <v>449</v>
      </c>
      <c r="T23" s="68" t="s">
        <v>1224</v>
      </c>
      <c r="U23" s="212" t="s">
        <v>927</v>
      </c>
      <c r="V23" s="68" t="s">
        <v>893</v>
      </c>
      <c r="W23" s="15"/>
      <c r="X23" s="15"/>
      <c r="Y23" s="57">
        <v>239</v>
      </c>
      <c r="Z23" s="41"/>
      <c r="AA23" s="41"/>
      <c r="AE23" s="29"/>
      <c r="AJ23" s="5"/>
    </row>
    <row r="24" spans="1:36" s="3" customFormat="1" ht="18.75">
      <c r="A24" s="160"/>
      <c r="B24" s="16" t="s">
        <v>256</v>
      </c>
      <c r="C24" s="16" t="s">
        <v>223</v>
      </c>
      <c r="D24" s="36" t="s">
        <v>1154</v>
      </c>
      <c r="E24" s="57">
        <v>1</v>
      </c>
      <c r="F24" s="16" t="s">
        <v>355</v>
      </c>
      <c r="G24" s="255">
        <v>22.5</v>
      </c>
      <c r="H24" s="255">
        <v>13.9</v>
      </c>
      <c r="I24" s="100">
        <v>69</v>
      </c>
      <c r="J24" s="207" cm="1">
        <f t="array" ref="J24">_xlfn.XLOOKUP($I24,Inputs!$C$6:C$23,Inputs!$D$6:D$23)*$G24</f>
        <v>8.6464285714285722</v>
      </c>
      <c r="K24" s="258">
        <f t="shared" si="0"/>
        <v>3</v>
      </c>
      <c r="L24" s="241"/>
      <c r="M24" s="241"/>
      <c r="N24" s="241"/>
      <c r="O24" s="241"/>
      <c r="P24" s="241"/>
      <c r="Q24" s="211">
        <f>_xlfn.XLOOKUP($I24,Inputs!$G$6:$G$23,Inputs!$J$6:$J$23)*$K24</f>
        <v>36</v>
      </c>
      <c r="R24" s="211">
        <f>_xlfn.XLOOKUP($I24,Inputs!$G$6:$G$23,Inputs!$K$6:$K$23)*$K24</f>
        <v>39</v>
      </c>
      <c r="S24" s="75" t="s">
        <v>422</v>
      </c>
      <c r="T24" s="68" t="s">
        <v>1190</v>
      </c>
      <c r="U24" s="75" t="s">
        <v>505</v>
      </c>
      <c r="V24" s="68" t="s">
        <v>1233</v>
      </c>
      <c r="W24" s="15"/>
      <c r="X24" s="15"/>
      <c r="Y24" s="57">
        <v>40</v>
      </c>
      <c r="Z24" s="160"/>
      <c r="AA24" s="160"/>
      <c r="AE24" s="29"/>
      <c r="AJ24" s="5"/>
    </row>
    <row r="25" spans="1:36" s="3" customFormat="1" ht="18.75">
      <c r="A25" s="41"/>
      <c r="B25" s="16" t="s">
        <v>322</v>
      </c>
      <c r="C25" s="16" t="s">
        <v>223</v>
      </c>
      <c r="D25" s="36" t="s">
        <v>1154</v>
      </c>
      <c r="E25" s="57">
        <v>1</v>
      </c>
      <c r="F25" s="16" t="s">
        <v>355</v>
      </c>
      <c r="G25" s="255">
        <v>3.4</v>
      </c>
      <c r="H25" s="255">
        <v>2.1</v>
      </c>
      <c r="I25" s="100">
        <v>69</v>
      </c>
      <c r="J25" s="207" cm="1">
        <f t="array" ref="J25">_xlfn.XLOOKUP($I25,Inputs!$C$6:C$23,Inputs!$D$6:D$23)*$G25</f>
        <v>1.3065714285714285</v>
      </c>
      <c r="K25" s="258">
        <f t="shared" si="0"/>
        <v>3</v>
      </c>
      <c r="L25" s="241"/>
      <c r="M25" s="241"/>
      <c r="N25" s="241"/>
      <c r="O25" s="241"/>
      <c r="P25" s="241"/>
      <c r="Q25" s="211">
        <f>_xlfn.XLOOKUP($I25,Inputs!$G$6:$G$23,Inputs!$J$6:$J$23)*$K25</f>
        <v>36</v>
      </c>
      <c r="R25" s="211">
        <f>_xlfn.XLOOKUP($I25,Inputs!$G$6:$G$23,Inputs!$K$6:$K$23)*$K25</f>
        <v>39</v>
      </c>
      <c r="S25" s="75" t="s">
        <v>918</v>
      </c>
      <c r="T25" s="68" t="s">
        <v>898</v>
      </c>
      <c r="U25" s="75" t="s">
        <v>431</v>
      </c>
      <c r="V25" s="68" t="s">
        <v>1234</v>
      </c>
      <c r="W25" s="15"/>
      <c r="X25" s="15"/>
      <c r="Y25" s="57">
        <v>56</v>
      </c>
      <c r="Z25" s="41"/>
      <c r="AA25" s="41"/>
      <c r="AE25" s="29"/>
    </row>
    <row r="26" spans="1:36" s="3" customFormat="1" ht="18.75">
      <c r="A26" s="41"/>
      <c r="B26" s="16" t="s">
        <v>327</v>
      </c>
      <c r="C26" s="16" t="s">
        <v>223</v>
      </c>
      <c r="D26" s="36" t="s">
        <v>1154</v>
      </c>
      <c r="E26" s="57">
        <v>1</v>
      </c>
      <c r="F26" s="16" t="s">
        <v>355</v>
      </c>
      <c r="G26" s="255">
        <v>7.7</v>
      </c>
      <c r="H26" s="255">
        <v>4.8</v>
      </c>
      <c r="I26" s="100">
        <v>69</v>
      </c>
      <c r="J26" s="207" cm="1">
        <f t="array" ref="J26">_xlfn.XLOOKUP($I26,Inputs!$C$6:C$23,Inputs!$D$6:D$23)*$G26</f>
        <v>2.9590000000000001</v>
      </c>
      <c r="K26" s="258">
        <f t="shared" si="0"/>
        <v>3</v>
      </c>
      <c r="L26" s="241"/>
      <c r="M26" s="241"/>
      <c r="N26" s="241"/>
      <c r="O26" s="241"/>
      <c r="P26" s="241"/>
      <c r="Q26" s="211">
        <f>_xlfn.XLOOKUP($I26,Inputs!$G$6:$G$23,Inputs!$J$6:$J$23)*$K26</f>
        <v>36</v>
      </c>
      <c r="R26" s="211">
        <f>_xlfn.XLOOKUP($I26,Inputs!$G$6:$G$23,Inputs!$K$6:$K$23)*$K26</f>
        <v>39</v>
      </c>
      <c r="S26" s="75" t="s">
        <v>417</v>
      </c>
      <c r="T26" s="68" t="s">
        <v>1335</v>
      </c>
      <c r="U26" s="75" t="s">
        <v>918</v>
      </c>
      <c r="V26" s="68" t="s">
        <v>898</v>
      </c>
      <c r="W26" s="15"/>
      <c r="X26" s="15"/>
      <c r="Y26" s="57">
        <v>71</v>
      </c>
      <c r="Z26" s="41"/>
      <c r="AA26" s="41"/>
      <c r="AE26" s="29"/>
      <c r="AJ26" s="5"/>
    </row>
    <row r="27" spans="1:36" s="3" customFormat="1" ht="18.75">
      <c r="A27" s="41"/>
      <c r="B27" s="16" t="s">
        <v>401</v>
      </c>
      <c r="C27" s="16" t="s">
        <v>223</v>
      </c>
      <c r="D27" s="36" t="s">
        <v>1154</v>
      </c>
      <c r="E27" s="57">
        <v>1</v>
      </c>
      <c r="F27" s="16" t="s">
        <v>355</v>
      </c>
      <c r="G27" s="255">
        <v>8</v>
      </c>
      <c r="H27" s="255">
        <v>4.9000000000000004</v>
      </c>
      <c r="I27" s="100">
        <v>69</v>
      </c>
      <c r="J27" s="207" cm="1">
        <f t="array" ref="J27">_xlfn.XLOOKUP($I27,Inputs!$C$6:C$23,Inputs!$D$6:D$23)*$G27</f>
        <v>3.0742857142857143</v>
      </c>
      <c r="K27" s="258">
        <f t="shared" si="0"/>
        <v>3</v>
      </c>
      <c r="L27" s="241"/>
      <c r="M27" s="241"/>
      <c r="N27" s="241"/>
      <c r="O27" s="241"/>
      <c r="P27" s="241"/>
      <c r="Q27" s="211">
        <f>_xlfn.XLOOKUP($I27,Inputs!$G$6:$G$23,Inputs!$J$6:$J$23)*$K27</f>
        <v>36</v>
      </c>
      <c r="R27" s="211">
        <f>_xlfn.XLOOKUP($I27,Inputs!$G$6:$G$23,Inputs!$K$6:$K$23)*$K27</f>
        <v>39</v>
      </c>
      <c r="S27" s="75" t="s">
        <v>501</v>
      </c>
      <c r="T27" s="68" t="s">
        <v>1159</v>
      </c>
      <c r="U27" s="75" t="s">
        <v>459</v>
      </c>
      <c r="V27" s="68" t="s">
        <v>1160</v>
      </c>
      <c r="W27" s="15"/>
      <c r="X27" s="15"/>
      <c r="Y27" s="57">
        <v>119</v>
      </c>
      <c r="Z27" s="41"/>
      <c r="AA27" s="41"/>
      <c r="AE27" s="29"/>
    </row>
    <row r="28" spans="1:36" ht="18.75">
      <c r="A28" s="41"/>
      <c r="B28" s="16" t="s">
        <v>285</v>
      </c>
      <c r="C28" s="16" t="s">
        <v>223</v>
      </c>
      <c r="D28" s="36" t="s">
        <v>1154</v>
      </c>
      <c r="E28" s="57">
        <v>1</v>
      </c>
      <c r="F28" s="16" t="s">
        <v>355</v>
      </c>
      <c r="G28" s="255">
        <v>15</v>
      </c>
      <c r="H28" s="255">
        <v>9.3000000000000007</v>
      </c>
      <c r="I28" s="100">
        <v>69</v>
      </c>
      <c r="J28" s="207" cm="1">
        <f t="array" ref="J28">_xlfn.XLOOKUP($I28,Inputs!$C$6:C$23,Inputs!$D$6:D$23)*$G28</f>
        <v>5.7642857142857142</v>
      </c>
      <c r="K28" s="258">
        <f t="shared" si="0"/>
        <v>3</v>
      </c>
      <c r="L28" s="241"/>
      <c r="M28" s="241"/>
      <c r="N28" s="241"/>
      <c r="O28" s="241"/>
      <c r="P28" s="241"/>
      <c r="Q28" s="211">
        <f>_xlfn.XLOOKUP($I28,Inputs!$G$6:$G$23,Inputs!$J$6:$J$23)*$K28</f>
        <v>36</v>
      </c>
      <c r="R28" s="211">
        <f>_xlfn.XLOOKUP($I28,Inputs!$G$6:$G$23,Inputs!$K$6:$K$23)*$K28</f>
        <v>39</v>
      </c>
      <c r="S28" s="75" t="s">
        <v>519</v>
      </c>
      <c r="T28" s="68" t="s">
        <v>1291</v>
      </c>
      <c r="U28" s="75" t="s">
        <v>459</v>
      </c>
      <c r="V28" s="68" t="s">
        <v>1160</v>
      </c>
      <c r="W28" s="15"/>
      <c r="X28" s="15"/>
      <c r="Y28" s="57">
        <v>104</v>
      </c>
      <c r="AD28" s="27"/>
      <c r="AF28" s="27"/>
      <c r="AG28" s="27"/>
      <c r="AH28" s="27"/>
    </row>
    <row r="29" spans="1:36" ht="18.75">
      <c r="A29" s="41"/>
      <c r="B29" s="16" t="s">
        <v>398</v>
      </c>
      <c r="C29" s="16" t="s">
        <v>223</v>
      </c>
      <c r="D29" s="36" t="s">
        <v>1154</v>
      </c>
      <c r="E29" s="57">
        <v>1</v>
      </c>
      <c r="F29" s="16" t="s">
        <v>355</v>
      </c>
      <c r="G29" s="255">
        <v>2.9</v>
      </c>
      <c r="H29" s="255">
        <v>1.8</v>
      </c>
      <c r="I29" s="100">
        <v>69</v>
      </c>
      <c r="J29" s="207" cm="1">
        <f t="array" ref="J29">_xlfn.XLOOKUP($I29,Inputs!$C$6:C$23,Inputs!$D$6:D$23)*$G29</f>
        <v>1.1144285714285713</v>
      </c>
      <c r="K29" s="258">
        <f t="shared" si="0"/>
        <v>3</v>
      </c>
      <c r="L29" s="241"/>
      <c r="M29" s="241"/>
      <c r="N29" s="241"/>
      <c r="O29" s="241"/>
      <c r="P29" s="241"/>
      <c r="Q29" s="211">
        <f>_xlfn.XLOOKUP($I29,Inputs!$G$6:$G$23,Inputs!$J$6:$J$23)*$K29</f>
        <v>36</v>
      </c>
      <c r="R29" s="211">
        <f>_xlfn.XLOOKUP($I29,Inputs!$G$6:$G$23,Inputs!$K$6:$K$23)*$K29</f>
        <v>39</v>
      </c>
      <c r="S29" s="75" t="s">
        <v>425</v>
      </c>
      <c r="T29" s="68" t="s">
        <v>1225</v>
      </c>
      <c r="U29" s="75" t="s">
        <v>426</v>
      </c>
      <c r="V29" s="68" t="s">
        <v>1235</v>
      </c>
      <c r="W29" s="15"/>
      <c r="X29" s="15"/>
      <c r="Y29" s="57">
        <v>48</v>
      </c>
      <c r="AD29" s="27"/>
      <c r="AF29" s="27"/>
      <c r="AG29" s="27"/>
      <c r="AH29" s="27"/>
    </row>
    <row r="30" spans="1:36" ht="18.75">
      <c r="A30" s="41"/>
      <c r="B30" s="16" t="s">
        <v>330</v>
      </c>
      <c r="C30" s="16" t="s">
        <v>223</v>
      </c>
      <c r="D30" s="36" t="s">
        <v>1154</v>
      </c>
      <c r="E30" s="57">
        <v>1</v>
      </c>
      <c r="F30" s="16" t="s">
        <v>355</v>
      </c>
      <c r="G30" s="255">
        <v>12.5</v>
      </c>
      <c r="H30" s="255">
        <v>7.7</v>
      </c>
      <c r="I30" s="100">
        <v>69</v>
      </c>
      <c r="J30" s="207" cm="1">
        <f t="array" ref="J30">_xlfn.XLOOKUP($I30,Inputs!$C$6:C$23,Inputs!$D$6:D$23)*$G30</f>
        <v>4.8035714285714288</v>
      </c>
      <c r="K30" s="258">
        <f t="shared" si="0"/>
        <v>3</v>
      </c>
      <c r="L30" s="241"/>
      <c r="M30" s="241"/>
      <c r="N30" s="241"/>
      <c r="O30" s="241"/>
      <c r="P30" s="241"/>
      <c r="Q30" s="211">
        <f>_xlfn.XLOOKUP($I30,Inputs!$G$6:$G$23,Inputs!$J$6:$J$23)*$K30</f>
        <v>36</v>
      </c>
      <c r="R30" s="211">
        <f>_xlfn.XLOOKUP($I30,Inputs!$G$6:$G$23,Inputs!$K$6:$K$23)*$K30</f>
        <v>39</v>
      </c>
      <c r="S30" s="75" t="s">
        <v>445</v>
      </c>
      <c r="T30" s="68" t="s">
        <v>1346</v>
      </c>
      <c r="U30" s="75" t="s">
        <v>446</v>
      </c>
      <c r="V30" s="68" t="s">
        <v>1236</v>
      </c>
      <c r="W30" s="15"/>
      <c r="X30" s="15"/>
      <c r="Y30" s="57">
        <v>80</v>
      </c>
      <c r="AD30" s="27"/>
      <c r="AF30" s="27"/>
      <c r="AG30" s="27"/>
      <c r="AH30" s="27"/>
    </row>
    <row r="31" spans="1:36" ht="18.75">
      <c r="A31" s="41"/>
      <c r="B31" s="16" t="s">
        <v>363</v>
      </c>
      <c r="C31" s="16" t="s">
        <v>223</v>
      </c>
      <c r="D31" s="36" t="s">
        <v>1154</v>
      </c>
      <c r="E31" s="57">
        <v>1</v>
      </c>
      <c r="F31" s="16" t="s">
        <v>355</v>
      </c>
      <c r="G31" s="255">
        <v>7.6</v>
      </c>
      <c r="H31" s="255">
        <v>4.7</v>
      </c>
      <c r="I31" s="100">
        <v>69</v>
      </c>
      <c r="J31" s="207" cm="1">
        <f t="array" ref="J31">_xlfn.XLOOKUP($I31,Inputs!$C$6:C$23,Inputs!$D$6:D$23)*$G31</f>
        <v>2.9205714285714284</v>
      </c>
      <c r="K31" s="258">
        <f t="shared" si="0"/>
        <v>3</v>
      </c>
      <c r="L31" s="241"/>
      <c r="M31" s="241"/>
      <c r="N31" s="241"/>
      <c r="O31" s="241"/>
      <c r="P31" s="241"/>
      <c r="Q31" s="211">
        <f>_xlfn.XLOOKUP($I31,Inputs!$G$6:$G$23,Inputs!$J$6:$J$23)*$K31</f>
        <v>36</v>
      </c>
      <c r="R31" s="211">
        <f>_xlfn.XLOOKUP($I31,Inputs!$G$6:$G$23,Inputs!$K$6:$K$23)*$K31</f>
        <v>39</v>
      </c>
      <c r="S31" s="75" t="s">
        <v>445</v>
      </c>
      <c r="T31" s="68" t="s">
        <v>1346</v>
      </c>
      <c r="U31" s="75" t="s">
        <v>446</v>
      </c>
      <c r="V31" s="68" t="s">
        <v>1236</v>
      </c>
      <c r="W31" s="15"/>
      <c r="X31" s="15"/>
      <c r="Y31" s="57">
        <v>81</v>
      </c>
      <c r="AD31" s="27"/>
      <c r="AF31" s="27"/>
      <c r="AG31" s="27"/>
      <c r="AH31" s="27"/>
    </row>
    <row r="32" spans="1:36" ht="18.75">
      <c r="A32" s="41"/>
      <c r="B32" s="16" t="s">
        <v>326</v>
      </c>
      <c r="C32" s="16" t="s">
        <v>223</v>
      </c>
      <c r="D32" s="36" t="s">
        <v>1154</v>
      </c>
      <c r="E32" s="57">
        <v>1</v>
      </c>
      <c r="F32" s="16" t="s">
        <v>355</v>
      </c>
      <c r="G32" s="255">
        <v>3.1</v>
      </c>
      <c r="H32" s="255">
        <v>1.9</v>
      </c>
      <c r="I32" s="100">
        <v>69</v>
      </c>
      <c r="J32" s="207" cm="1">
        <f t="array" ref="J32">_xlfn.XLOOKUP($I32,Inputs!$C$6:C$23,Inputs!$D$6:D$23)*$G32</f>
        <v>1.1912857142857143</v>
      </c>
      <c r="K32" s="258">
        <f t="shared" si="0"/>
        <v>3</v>
      </c>
      <c r="L32" s="241"/>
      <c r="M32" s="241"/>
      <c r="N32" s="241"/>
      <c r="O32" s="241"/>
      <c r="P32" s="241"/>
      <c r="Q32" s="211">
        <f>_xlfn.XLOOKUP($I32,Inputs!$G$6:$G$23,Inputs!$J$6:$J$23)*$K32</f>
        <v>36</v>
      </c>
      <c r="R32" s="211">
        <f>_xlfn.XLOOKUP($I32,Inputs!$G$6:$G$23,Inputs!$K$6:$K$23)*$K32</f>
        <v>39</v>
      </c>
      <c r="S32" s="75" t="s">
        <v>913</v>
      </c>
      <c r="T32" s="68" t="s">
        <v>903</v>
      </c>
      <c r="U32" s="75" t="s">
        <v>931</v>
      </c>
      <c r="V32" s="68" t="s">
        <v>1237</v>
      </c>
      <c r="W32" s="15"/>
      <c r="X32" s="15"/>
      <c r="Y32" s="57">
        <v>67</v>
      </c>
      <c r="AD32" s="27"/>
      <c r="AF32" s="27"/>
      <c r="AG32" s="27"/>
      <c r="AH32" s="27"/>
    </row>
    <row r="33" spans="1:34" ht="18.75">
      <c r="A33" s="41"/>
      <c r="B33" s="16" t="s">
        <v>356</v>
      </c>
      <c r="C33" s="16" t="s">
        <v>223</v>
      </c>
      <c r="D33" s="36" t="s">
        <v>1154</v>
      </c>
      <c r="E33" s="57">
        <v>1</v>
      </c>
      <c r="F33" s="16" t="s">
        <v>355</v>
      </c>
      <c r="G33" s="255">
        <v>5</v>
      </c>
      <c r="H33" s="255">
        <v>3.1</v>
      </c>
      <c r="I33" s="100">
        <v>69</v>
      </c>
      <c r="J33" s="207" cm="1">
        <f t="array" ref="J33">_xlfn.XLOOKUP($I33,Inputs!$C$6:C$23,Inputs!$D$6:D$23)*$G33</f>
        <v>1.9214285714285715</v>
      </c>
      <c r="K33" s="258">
        <f t="shared" si="0"/>
        <v>3</v>
      </c>
      <c r="L33" s="241"/>
      <c r="M33" s="241"/>
      <c r="N33" s="241"/>
      <c r="O33" s="241"/>
      <c r="P33" s="241"/>
      <c r="Q33" s="211">
        <f>_xlfn.XLOOKUP($I33,Inputs!$G$6:$G$23,Inputs!$J$6:$J$23)*$K33</f>
        <v>36</v>
      </c>
      <c r="R33" s="211">
        <f>_xlfn.XLOOKUP($I33,Inputs!$G$6:$G$23,Inputs!$K$6:$K$23)*$K33</f>
        <v>39</v>
      </c>
      <c r="S33" s="75" t="s">
        <v>420</v>
      </c>
      <c r="T33" s="68" t="s">
        <v>1202</v>
      </c>
      <c r="U33" s="75" t="s">
        <v>913</v>
      </c>
      <c r="V33" s="68" t="s">
        <v>903</v>
      </c>
      <c r="W33" s="15"/>
      <c r="X33" s="15"/>
      <c r="Y33" s="57">
        <v>32</v>
      </c>
      <c r="AD33" s="27"/>
      <c r="AF33" s="27"/>
      <c r="AG33" s="27"/>
      <c r="AH33" s="27"/>
    </row>
    <row r="34" spans="1:34" ht="18.75">
      <c r="A34" s="41"/>
      <c r="B34" s="16" t="s">
        <v>518</v>
      </c>
      <c r="C34" s="16" t="s">
        <v>223</v>
      </c>
      <c r="D34" s="36" t="s">
        <v>1154</v>
      </c>
      <c r="E34" s="57">
        <v>1</v>
      </c>
      <c r="F34" s="16" t="s">
        <v>355</v>
      </c>
      <c r="G34" s="255">
        <v>3.2</v>
      </c>
      <c r="H34" s="255">
        <v>2</v>
      </c>
      <c r="I34" s="100">
        <v>69</v>
      </c>
      <c r="J34" s="207" cm="1">
        <f t="array" ref="J34">_xlfn.XLOOKUP($I34,Inputs!$C$6:C$23,Inputs!$D$6:D$23)*$G34</f>
        <v>1.2297142857142858</v>
      </c>
      <c r="K34" s="258">
        <f t="shared" si="0"/>
        <v>3</v>
      </c>
      <c r="L34" s="241"/>
      <c r="M34" s="241"/>
      <c r="N34" s="241"/>
      <c r="O34" s="241"/>
      <c r="P34" s="241"/>
      <c r="Q34" s="211">
        <f>_xlfn.XLOOKUP($I34,Inputs!$G$6:$G$23,Inputs!$J$6:$J$23)*$K34</f>
        <v>36</v>
      </c>
      <c r="R34" s="211">
        <f>_xlfn.XLOOKUP($I34,Inputs!$G$6:$G$23,Inputs!$K$6:$K$23)*$K34</f>
        <v>39</v>
      </c>
      <c r="S34" s="75" t="s">
        <v>465</v>
      </c>
      <c r="T34" s="68" t="s">
        <v>1232</v>
      </c>
      <c r="U34" s="75" t="s">
        <v>875</v>
      </c>
      <c r="V34" s="68" t="s">
        <v>1196</v>
      </c>
      <c r="W34" s="15"/>
      <c r="X34" s="15"/>
      <c r="Y34" s="57">
        <v>122</v>
      </c>
      <c r="AD34" s="27"/>
      <c r="AF34" s="27"/>
      <c r="AG34" s="27"/>
      <c r="AH34" s="27"/>
    </row>
    <row r="35" spans="1:34" ht="18.75">
      <c r="A35" s="41"/>
      <c r="B35" s="16" t="s">
        <v>379</v>
      </c>
      <c r="C35" s="16" t="s">
        <v>223</v>
      </c>
      <c r="D35" s="36" t="s">
        <v>1154</v>
      </c>
      <c r="E35" s="57">
        <v>1</v>
      </c>
      <c r="F35" s="16" t="s">
        <v>355</v>
      </c>
      <c r="G35" s="256">
        <v>40</v>
      </c>
      <c r="H35" s="256">
        <v>24.7</v>
      </c>
      <c r="I35" s="100">
        <v>138</v>
      </c>
      <c r="J35" s="207" cm="1">
        <f t="array" ref="J35">_xlfn.XLOOKUP($I35,Inputs!$C$6:C$23,Inputs!$D$6:D$23)*$G35</f>
        <v>17.342857142857145</v>
      </c>
      <c r="K35" s="258">
        <f t="shared" si="0"/>
        <v>3</v>
      </c>
      <c r="L35" s="241"/>
      <c r="M35" s="241"/>
      <c r="N35" s="241"/>
      <c r="O35" s="241"/>
      <c r="P35" s="241"/>
      <c r="Q35" s="211">
        <f>_xlfn.XLOOKUP($I35,Inputs!$G$6:$G$23,Inputs!$J$6:$J$23)*$K35</f>
        <v>141</v>
      </c>
      <c r="R35" s="211">
        <f>_xlfn.XLOOKUP($I35,Inputs!$G$6:$G$23,Inputs!$K$6:$K$23)*$K35</f>
        <v>156</v>
      </c>
      <c r="S35" s="75" t="s">
        <v>552</v>
      </c>
      <c r="T35" s="68" t="s">
        <v>1240</v>
      </c>
      <c r="U35" s="75" t="s">
        <v>875</v>
      </c>
      <c r="V35" s="68" t="s">
        <v>1196</v>
      </c>
      <c r="W35" s="15"/>
      <c r="X35" s="15" t="s">
        <v>553</v>
      </c>
      <c r="Y35" s="57">
        <v>232</v>
      </c>
      <c r="AD35" s="27"/>
      <c r="AF35" s="27"/>
      <c r="AG35" s="27"/>
      <c r="AH35" s="27"/>
    </row>
    <row r="36" spans="1:34" ht="18.75">
      <c r="A36" s="41"/>
      <c r="B36" s="16" t="s">
        <v>235</v>
      </c>
      <c r="C36" s="16" t="s">
        <v>223</v>
      </c>
      <c r="D36" s="36" t="s">
        <v>1154</v>
      </c>
      <c r="E36" s="57">
        <v>1</v>
      </c>
      <c r="F36" s="16" t="s">
        <v>355</v>
      </c>
      <c r="G36" s="256">
        <v>95</v>
      </c>
      <c r="H36" s="256">
        <v>58.6</v>
      </c>
      <c r="I36" s="100">
        <v>230</v>
      </c>
      <c r="J36" s="207" cm="1">
        <f t="array" ref="J36">_xlfn.XLOOKUP($I36,Inputs!$C$6:C$23,Inputs!$D$6:D$23)*$G36</f>
        <v>45.6</v>
      </c>
      <c r="K36" s="258">
        <f t="shared" ref="K36:K67" si="1">IF((42.4*(H36)^(-0.6595))&gt;=3,3,(IF(42.4*(H36)^(-0.6595)&lt;=0.5,0.5,(42.4*(H36)^(-0.6595)))))</f>
        <v>2.8935925582076938</v>
      </c>
      <c r="L36" s="241"/>
      <c r="M36" s="241"/>
      <c r="N36" s="241"/>
      <c r="O36" s="241"/>
      <c r="P36" s="241"/>
      <c r="Q36" s="211">
        <f>_xlfn.XLOOKUP($I36,Inputs!$G$6:$G$23,Inputs!$J$6:$J$23)*$K36</f>
        <v>387.74140279983095</v>
      </c>
      <c r="R36" s="211">
        <f>_xlfn.XLOOKUP($I36,Inputs!$G$6:$G$23,Inputs!$K$6:$K$23)*$K36</f>
        <v>419.57092094011563</v>
      </c>
      <c r="S36" s="75" t="s">
        <v>904</v>
      </c>
      <c r="T36" s="68" t="s">
        <v>1242</v>
      </c>
      <c r="U36" s="75" t="s">
        <v>875</v>
      </c>
      <c r="V36" s="68" t="s">
        <v>1196</v>
      </c>
      <c r="W36" s="15"/>
      <c r="X36" s="15"/>
      <c r="Y36" s="57">
        <v>256</v>
      </c>
      <c r="AD36" s="27"/>
      <c r="AF36" s="27"/>
      <c r="AG36" s="27"/>
      <c r="AH36" s="27"/>
    </row>
    <row r="37" spans="1:34" ht="18.75">
      <c r="A37" s="41"/>
      <c r="B37" s="16" t="s">
        <v>290</v>
      </c>
      <c r="C37" s="16" t="s">
        <v>223</v>
      </c>
      <c r="D37" s="36" t="s">
        <v>1154</v>
      </c>
      <c r="E37" s="57">
        <v>1</v>
      </c>
      <c r="F37" s="16" t="s">
        <v>355</v>
      </c>
      <c r="G37" s="256">
        <v>95</v>
      </c>
      <c r="H37" s="256">
        <v>58.6</v>
      </c>
      <c r="I37" s="100">
        <v>230</v>
      </c>
      <c r="J37" s="207" cm="1">
        <f t="array" ref="J37">_xlfn.XLOOKUP($I37,Inputs!$C$6:C$23,Inputs!$D$6:D$23)*$G37</f>
        <v>45.6</v>
      </c>
      <c r="K37" s="258">
        <f t="shared" si="1"/>
        <v>2.8935925582076938</v>
      </c>
      <c r="L37" s="241"/>
      <c r="M37" s="241"/>
      <c r="N37" s="241"/>
      <c r="O37" s="241"/>
      <c r="P37" s="241"/>
      <c r="Q37" s="211">
        <f>_xlfn.XLOOKUP($I37,Inputs!$G$6:$G$23,Inputs!$J$6:$J$23)*$K37</f>
        <v>387.74140279983095</v>
      </c>
      <c r="R37" s="211">
        <f>_xlfn.XLOOKUP($I37,Inputs!$G$6:$G$23,Inputs!$K$6:$K$23)*$K37</f>
        <v>419.57092094011563</v>
      </c>
      <c r="S37" s="75" t="s">
        <v>904</v>
      </c>
      <c r="T37" s="68" t="s">
        <v>1242</v>
      </c>
      <c r="U37" s="75" t="s">
        <v>875</v>
      </c>
      <c r="V37" s="68" t="s">
        <v>1196</v>
      </c>
      <c r="W37" s="15"/>
      <c r="X37" s="15"/>
      <c r="Y37" s="57">
        <v>257</v>
      </c>
      <c r="AD37" s="27"/>
      <c r="AF37" s="27"/>
      <c r="AG37" s="27"/>
      <c r="AH37" s="27"/>
    </row>
    <row r="38" spans="1:34" ht="18.75">
      <c r="A38" s="41"/>
      <c r="B38" s="16" t="s">
        <v>278</v>
      </c>
      <c r="C38" s="16" t="s">
        <v>223</v>
      </c>
      <c r="D38" s="36" t="s">
        <v>1154</v>
      </c>
      <c r="E38" s="57">
        <v>1</v>
      </c>
      <c r="F38" s="16" t="s">
        <v>355</v>
      </c>
      <c r="G38" s="256">
        <v>2</v>
      </c>
      <c r="H38" s="256">
        <v>1.2</v>
      </c>
      <c r="I38" s="100">
        <v>138</v>
      </c>
      <c r="J38" s="207" cm="1">
        <f t="array" ref="J38">_xlfn.XLOOKUP($I38,Inputs!$C$6:C$23,Inputs!$D$6:D$23)*$G38</f>
        <v>0.86714285714285722</v>
      </c>
      <c r="K38" s="258">
        <f t="shared" si="1"/>
        <v>3</v>
      </c>
      <c r="L38" s="241"/>
      <c r="M38" s="241"/>
      <c r="N38" s="241"/>
      <c r="O38" s="241"/>
      <c r="P38" s="241"/>
      <c r="Q38" s="211">
        <f>_xlfn.XLOOKUP($I38,Inputs!$G$6:$G$23,Inputs!$J$6:$J$23)*$K38</f>
        <v>141</v>
      </c>
      <c r="R38" s="211">
        <f>_xlfn.XLOOKUP($I38,Inputs!$G$6:$G$23,Inputs!$K$6:$K$23)*$K38</f>
        <v>156</v>
      </c>
      <c r="S38" s="75" t="s">
        <v>551</v>
      </c>
      <c r="T38" s="68" t="s">
        <v>1336</v>
      </c>
      <c r="U38" s="75" t="s">
        <v>875</v>
      </c>
      <c r="V38" s="68" t="s">
        <v>1196</v>
      </c>
      <c r="W38" s="15"/>
      <c r="X38" s="15"/>
      <c r="Y38" s="57">
        <v>172</v>
      </c>
      <c r="AD38" s="27"/>
      <c r="AF38" s="27"/>
      <c r="AG38" s="27"/>
      <c r="AH38" s="27"/>
    </row>
    <row r="39" spans="1:34" ht="18.75">
      <c r="A39" s="41"/>
      <c r="B39" s="16" t="s">
        <v>518</v>
      </c>
      <c r="C39" s="16" t="s">
        <v>223</v>
      </c>
      <c r="D39" s="36" t="s">
        <v>1154</v>
      </c>
      <c r="E39" s="57">
        <v>1</v>
      </c>
      <c r="F39" s="16" t="s">
        <v>355</v>
      </c>
      <c r="G39" s="255">
        <v>1</v>
      </c>
      <c r="H39" s="255">
        <v>0.6</v>
      </c>
      <c r="I39" s="100">
        <v>69</v>
      </c>
      <c r="J39" s="207" cm="1">
        <f t="array" ref="J39">_xlfn.XLOOKUP($I39,Inputs!$C$6:C$23,Inputs!$D$6:D$23)*$G39</f>
        <v>0.38428571428571429</v>
      </c>
      <c r="K39" s="258">
        <f t="shared" si="1"/>
        <v>3</v>
      </c>
      <c r="L39" s="241"/>
      <c r="M39" s="241"/>
      <c r="N39" s="241"/>
      <c r="O39" s="241"/>
      <c r="P39" s="241"/>
      <c r="Q39" s="211">
        <f>_xlfn.XLOOKUP($I39,Inputs!$G$6:$G$23,Inputs!$J$6:$J$23)*$K39</f>
        <v>36</v>
      </c>
      <c r="R39" s="211">
        <f>_xlfn.XLOOKUP($I39,Inputs!$G$6:$G$23,Inputs!$K$6:$K$23)*$K39</f>
        <v>39</v>
      </c>
      <c r="S39" s="75" t="s">
        <v>464</v>
      </c>
      <c r="T39" s="68" t="s">
        <v>1269</v>
      </c>
      <c r="U39" s="75" t="s">
        <v>517</v>
      </c>
      <c r="V39" s="68" t="s">
        <v>1238</v>
      </c>
      <c r="W39" s="15"/>
      <c r="X39" s="15"/>
      <c r="Y39" s="57">
        <v>124</v>
      </c>
      <c r="AD39" s="27"/>
      <c r="AF39" s="27"/>
      <c r="AG39" s="27"/>
      <c r="AH39" s="27"/>
    </row>
    <row r="40" spans="1:34" ht="18.75">
      <c r="A40" s="41"/>
      <c r="B40" s="16" t="s">
        <v>366</v>
      </c>
      <c r="C40" s="16" t="s">
        <v>223</v>
      </c>
      <c r="D40" s="36" t="s">
        <v>1154</v>
      </c>
      <c r="E40" s="57">
        <v>1</v>
      </c>
      <c r="F40" s="16" t="s">
        <v>355</v>
      </c>
      <c r="G40" s="255">
        <v>14</v>
      </c>
      <c r="H40" s="255">
        <v>8.6</v>
      </c>
      <c r="I40" s="100">
        <v>69</v>
      </c>
      <c r="J40" s="207" cm="1">
        <f t="array" ref="J40">_xlfn.XLOOKUP($I40,Inputs!$C$6:C$23,Inputs!$D$6:D$23)*$G40</f>
        <v>5.38</v>
      </c>
      <c r="K40" s="258">
        <f t="shared" si="1"/>
        <v>3</v>
      </c>
      <c r="L40" s="241"/>
      <c r="M40" s="241"/>
      <c r="N40" s="241"/>
      <c r="O40" s="241"/>
      <c r="P40" s="241"/>
      <c r="Q40" s="211">
        <f>_xlfn.XLOOKUP($I40,Inputs!$G$6:$G$23,Inputs!$J$6:$J$23)*$K40</f>
        <v>36</v>
      </c>
      <c r="R40" s="211">
        <f>_xlfn.XLOOKUP($I40,Inputs!$G$6:$G$23,Inputs!$K$6:$K$23)*$K40</f>
        <v>39</v>
      </c>
      <c r="S40" s="75" t="s">
        <v>881</v>
      </c>
      <c r="T40" s="68" t="s">
        <v>1195</v>
      </c>
      <c r="U40" s="75" t="s">
        <v>458</v>
      </c>
      <c r="V40" s="68" t="s">
        <v>1239</v>
      </c>
      <c r="W40" s="15"/>
      <c r="X40" s="15"/>
      <c r="Y40" s="57">
        <v>95</v>
      </c>
      <c r="AD40" s="27"/>
      <c r="AF40" s="27"/>
      <c r="AG40" s="27"/>
      <c r="AH40" s="27"/>
    </row>
    <row r="41" spans="1:34" ht="18.75">
      <c r="A41" s="41"/>
      <c r="B41" s="16" t="s">
        <v>379</v>
      </c>
      <c r="C41" s="16" t="s">
        <v>223</v>
      </c>
      <c r="D41" s="36" t="s">
        <v>1154</v>
      </c>
      <c r="E41" s="57">
        <v>1</v>
      </c>
      <c r="F41" s="16" t="s">
        <v>355</v>
      </c>
      <c r="G41" s="256">
        <v>5</v>
      </c>
      <c r="H41" s="256">
        <v>3.1</v>
      </c>
      <c r="I41" s="100">
        <v>138</v>
      </c>
      <c r="J41" s="207" cm="1">
        <f t="array" ref="J41">_xlfn.XLOOKUP($I41,Inputs!$C$6:C$23,Inputs!$D$6:D$23)*$G41</f>
        <v>2.1678571428571431</v>
      </c>
      <c r="K41" s="258">
        <f t="shared" si="1"/>
        <v>3</v>
      </c>
      <c r="L41" s="241"/>
      <c r="M41" s="241"/>
      <c r="N41" s="241"/>
      <c r="O41" s="241"/>
      <c r="P41" s="241"/>
      <c r="Q41" s="211">
        <f>_xlfn.XLOOKUP($I41,Inputs!$G$6:$G$23,Inputs!$J$6:$J$23)*$K41</f>
        <v>141</v>
      </c>
      <c r="R41" s="211">
        <f>_xlfn.XLOOKUP($I41,Inputs!$G$6:$G$23,Inputs!$K$6:$K$23)*$K41</f>
        <v>156</v>
      </c>
      <c r="S41" s="75" t="s">
        <v>881</v>
      </c>
      <c r="T41" s="68" t="s">
        <v>1195</v>
      </c>
      <c r="U41" s="75" t="s">
        <v>552</v>
      </c>
      <c r="V41" s="68" t="s">
        <v>1240</v>
      </c>
      <c r="W41" s="15"/>
      <c r="X41" s="15" t="s">
        <v>553</v>
      </c>
      <c r="Y41" s="57">
        <v>231</v>
      </c>
      <c r="AD41" s="27"/>
      <c r="AF41" s="27"/>
      <c r="AG41" s="27"/>
      <c r="AH41" s="27"/>
    </row>
    <row r="42" spans="1:34" ht="18.75">
      <c r="A42" s="41"/>
      <c r="B42" s="16" t="s">
        <v>274</v>
      </c>
      <c r="C42" s="16" t="s">
        <v>223</v>
      </c>
      <c r="D42" s="36" t="s">
        <v>1154</v>
      </c>
      <c r="E42" s="57">
        <v>1</v>
      </c>
      <c r="F42" s="16" t="s">
        <v>355</v>
      </c>
      <c r="G42" s="255">
        <v>2</v>
      </c>
      <c r="H42" s="255">
        <v>1.2</v>
      </c>
      <c r="I42" s="100">
        <v>69</v>
      </c>
      <c r="J42" s="207" cm="1">
        <f t="array" ref="J42">_xlfn.XLOOKUP($I42,Inputs!$C$6:C$23,Inputs!$D$6:D$23)*$G42</f>
        <v>0.76857142857142857</v>
      </c>
      <c r="K42" s="258">
        <f t="shared" si="1"/>
        <v>3</v>
      </c>
      <c r="L42" s="241"/>
      <c r="M42" s="241"/>
      <c r="N42" s="241"/>
      <c r="O42" s="241"/>
      <c r="P42" s="241"/>
      <c r="Q42" s="211">
        <f>_xlfn.XLOOKUP($I42,Inputs!$G$6:$G$23,Inputs!$J$6:$J$23)*$K42</f>
        <v>36</v>
      </c>
      <c r="R42" s="211">
        <f>_xlfn.XLOOKUP($I42,Inputs!$G$6:$G$23,Inputs!$K$6:$K$23)*$K42</f>
        <v>39</v>
      </c>
      <c r="S42" s="212" t="s">
        <v>569</v>
      </c>
      <c r="T42" s="68" t="s">
        <v>1268</v>
      </c>
      <c r="U42" s="75" t="s">
        <v>469</v>
      </c>
      <c r="V42" s="68" t="s">
        <v>1241</v>
      </c>
      <c r="W42" s="15"/>
      <c r="X42" s="15"/>
      <c r="Y42" s="57">
        <v>138</v>
      </c>
      <c r="AD42" s="27"/>
      <c r="AF42" s="27"/>
      <c r="AG42" s="27"/>
      <c r="AH42" s="27"/>
    </row>
    <row r="43" spans="1:34" ht="18.75">
      <c r="A43" s="41"/>
      <c r="B43" s="16" t="s">
        <v>370</v>
      </c>
      <c r="C43" s="16" t="s">
        <v>223</v>
      </c>
      <c r="D43" s="36" t="s">
        <v>1154</v>
      </c>
      <c r="E43" s="57">
        <v>1</v>
      </c>
      <c r="F43" s="16" t="s">
        <v>355</v>
      </c>
      <c r="G43" s="255">
        <v>2</v>
      </c>
      <c r="H43" s="255">
        <v>1.2</v>
      </c>
      <c r="I43" s="100">
        <v>69</v>
      </c>
      <c r="J43" s="207" cm="1">
        <f t="array" ref="J43">_xlfn.XLOOKUP($I43,Inputs!$C$6:C$23,Inputs!$D$6:D$23)*$G43</f>
        <v>0.76857142857142857</v>
      </c>
      <c r="K43" s="258">
        <f t="shared" si="1"/>
        <v>3</v>
      </c>
      <c r="L43" s="241"/>
      <c r="M43" s="241"/>
      <c r="N43" s="241"/>
      <c r="O43" s="241"/>
      <c r="P43" s="241"/>
      <c r="Q43" s="211">
        <f>_xlfn.XLOOKUP($I43,Inputs!$G$6:$G$23,Inputs!$J$6:$J$23)*$K43</f>
        <v>36</v>
      </c>
      <c r="R43" s="211">
        <f>_xlfn.XLOOKUP($I43,Inputs!$G$6:$G$23,Inputs!$K$6:$K$23)*$K43</f>
        <v>39</v>
      </c>
      <c r="S43" s="75" t="s">
        <v>497</v>
      </c>
      <c r="T43" s="68" t="s">
        <v>1297</v>
      </c>
      <c r="U43" s="75" t="s">
        <v>469</v>
      </c>
      <c r="V43" s="68" t="s">
        <v>1241</v>
      </c>
      <c r="W43" s="15"/>
      <c r="X43" s="15"/>
      <c r="Y43" s="57">
        <v>135</v>
      </c>
      <c r="AD43" s="27"/>
      <c r="AF43" s="27"/>
      <c r="AG43" s="27"/>
      <c r="AH43" s="27"/>
    </row>
    <row r="44" spans="1:34" ht="18.75">
      <c r="A44" s="41"/>
      <c r="B44" s="16" t="s">
        <v>374</v>
      </c>
      <c r="C44" s="16" t="s">
        <v>223</v>
      </c>
      <c r="D44" s="36" t="s">
        <v>1154</v>
      </c>
      <c r="E44" s="57">
        <v>1</v>
      </c>
      <c r="F44" s="16" t="s">
        <v>355</v>
      </c>
      <c r="G44" s="256">
        <v>16</v>
      </c>
      <c r="H44" s="256">
        <v>9.9</v>
      </c>
      <c r="I44" s="100">
        <v>138</v>
      </c>
      <c r="J44" s="207" cm="1">
        <f t="array" ref="J44">_xlfn.XLOOKUP($I44,Inputs!$C$6:C$23,Inputs!$D$6:D$23)*$G44</f>
        <v>6.9371428571428577</v>
      </c>
      <c r="K44" s="258">
        <f t="shared" si="1"/>
        <v>3</v>
      </c>
      <c r="L44" s="241"/>
      <c r="M44" s="241"/>
      <c r="N44" s="241"/>
      <c r="O44" s="241"/>
      <c r="P44" s="241"/>
      <c r="Q44" s="211">
        <f>_xlfn.XLOOKUP($I44,Inputs!$G$6:$G$23,Inputs!$J$6:$J$23)*$K44</f>
        <v>141</v>
      </c>
      <c r="R44" s="211">
        <f>_xlfn.XLOOKUP($I44,Inputs!$G$6:$G$23,Inputs!$K$6:$K$23)*$K44</f>
        <v>156</v>
      </c>
      <c r="S44" s="75" t="s">
        <v>545</v>
      </c>
      <c r="T44" s="68" t="s">
        <v>1253</v>
      </c>
      <c r="U44" s="75" t="s">
        <v>904</v>
      </c>
      <c r="V44" s="68" t="s">
        <v>1242</v>
      </c>
      <c r="W44" s="15"/>
      <c r="X44" s="15"/>
      <c r="Y44" s="57">
        <v>185</v>
      </c>
      <c r="AD44" s="27"/>
      <c r="AF44" s="27"/>
      <c r="AG44" s="27"/>
      <c r="AH44" s="27"/>
    </row>
    <row r="45" spans="1:34" ht="18.75">
      <c r="A45" s="41"/>
      <c r="B45" s="16" t="s">
        <v>380</v>
      </c>
      <c r="C45" s="16" t="s">
        <v>223</v>
      </c>
      <c r="D45" s="36" t="s">
        <v>1154</v>
      </c>
      <c r="E45" s="57">
        <v>1</v>
      </c>
      <c r="F45" s="16" t="s">
        <v>355</v>
      </c>
      <c r="G45" s="256">
        <v>90</v>
      </c>
      <c r="H45" s="256">
        <v>55.6</v>
      </c>
      <c r="I45" s="100">
        <v>230</v>
      </c>
      <c r="J45" s="207" cm="1">
        <f t="array" ref="J45">_xlfn.XLOOKUP($I45,Inputs!$C$6:C$23,Inputs!$D$6:D$23)*$G45</f>
        <v>43.199999999999996</v>
      </c>
      <c r="K45" s="258">
        <f t="shared" si="1"/>
        <v>2.9956359342832704</v>
      </c>
      <c r="L45" s="241"/>
      <c r="M45" s="241"/>
      <c r="N45" s="241"/>
      <c r="O45" s="241"/>
      <c r="P45" s="241"/>
      <c r="Q45" s="211">
        <f>_xlfn.XLOOKUP($I45,Inputs!$G$6:$G$23,Inputs!$J$6:$J$23)*$K45</f>
        <v>401.4152151939582</v>
      </c>
      <c r="R45" s="211">
        <f>_xlfn.XLOOKUP($I45,Inputs!$G$6:$G$23,Inputs!$K$6:$K$23)*$K45</f>
        <v>434.3672104710742</v>
      </c>
      <c r="S45" s="75" t="s">
        <v>928</v>
      </c>
      <c r="T45" s="68" t="s">
        <v>1295</v>
      </c>
      <c r="U45" s="75" t="s">
        <v>904</v>
      </c>
      <c r="V45" s="68" t="s">
        <v>1242</v>
      </c>
      <c r="W45" s="15"/>
      <c r="X45" s="15"/>
      <c r="Y45" s="57">
        <v>251</v>
      </c>
      <c r="AD45" s="27"/>
      <c r="AF45" s="27"/>
      <c r="AG45" s="27"/>
      <c r="AH45" s="27"/>
    </row>
    <row r="46" spans="1:34" ht="18.75">
      <c r="A46" s="41"/>
      <c r="B46" s="16" t="s">
        <v>252</v>
      </c>
      <c r="C46" s="16" t="s">
        <v>223</v>
      </c>
      <c r="D46" s="36" t="s">
        <v>1154</v>
      </c>
      <c r="E46" s="57">
        <v>1</v>
      </c>
      <c r="F46" s="16" t="s">
        <v>355</v>
      </c>
      <c r="G46" s="256">
        <v>90</v>
      </c>
      <c r="H46" s="256">
        <v>55.6</v>
      </c>
      <c r="I46" s="100">
        <v>230</v>
      </c>
      <c r="J46" s="207" cm="1">
        <f t="array" ref="J46">_xlfn.XLOOKUP($I46,Inputs!$C$6:C$23,Inputs!$D$6:D$23)*$G46</f>
        <v>43.199999999999996</v>
      </c>
      <c r="K46" s="258">
        <f t="shared" si="1"/>
        <v>2.9956359342832704</v>
      </c>
      <c r="L46" s="241"/>
      <c r="M46" s="241"/>
      <c r="N46" s="241"/>
      <c r="O46" s="241"/>
      <c r="P46" s="241"/>
      <c r="Q46" s="211">
        <f>_xlfn.XLOOKUP($I46,Inputs!$G$6:$G$23,Inputs!$J$6:$J$23)*$K46</f>
        <v>401.4152151939582</v>
      </c>
      <c r="R46" s="211">
        <f>_xlfn.XLOOKUP($I46,Inputs!$G$6:$G$23,Inputs!$K$6:$K$23)*$K46</f>
        <v>434.3672104710742</v>
      </c>
      <c r="S46" s="75" t="s">
        <v>928</v>
      </c>
      <c r="T46" s="68" t="s">
        <v>1295</v>
      </c>
      <c r="U46" s="75" t="s">
        <v>904</v>
      </c>
      <c r="V46" s="68" t="s">
        <v>1242</v>
      </c>
      <c r="W46" s="15"/>
      <c r="X46" s="15"/>
      <c r="Y46" s="57">
        <v>252</v>
      </c>
      <c r="AD46" s="27"/>
      <c r="AF46" s="27"/>
      <c r="AG46" s="27"/>
      <c r="AH46" s="27"/>
    </row>
    <row r="47" spans="1:34" ht="18.75">
      <c r="A47" s="41"/>
      <c r="B47" s="16" t="s">
        <v>243</v>
      </c>
      <c r="C47" s="16" t="s">
        <v>223</v>
      </c>
      <c r="D47" s="36" t="s">
        <v>1154</v>
      </c>
      <c r="E47" s="57">
        <v>1</v>
      </c>
      <c r="F47" s="16" t="s">
        <v>355</v>
      </c>
      <c r="G47" s="256">
        <v>90</v>
      </c>
      <c r="H47" s="256">
        <v>55.6</v>
      </c>
      <c r="I47" s="100">
        <v>230</v>
      </c>
      <c r="J47" s="207" cm="1">
        <f t="array" ref="J47">_xlfn.XLOOKUP($I47,Inputs!$C$6:C$23,Inputs!$D$6:D$23)*$G47</f>
        <v>43.199999999999996</v>
      </c>
      <c r="K47" s="258">
        <f t="shared" si="1"/>
        <v>2.9956359342832704</v>
      </c>
      <c r="L47" s="241"/>
      <c r="M47" s="241"/>
      <c r="N47" s="241"/>
      <c r="O47" s="241"/>
      <c r="P47" s="241"/>
      <c r="Q47" s="211">
        <f>_xlfn.XLOOKUP($I47,Inputs!$G$6:$G$23,Inputs!$J$6:$J$23)*$K47</f>
        <v>401.4152151939582</v>
      </c>
      <c r="R47" s="211">
        <f>_xlfn.XLOOKUP($I47,Inputs!$G$6:$G$23,Inputs!$K$6:$K$23)*$K47</f>
        <v>434.3672104710742</v>
      </c>
      <c r="S47" s="75" t="s">
        <v>928</v>
      </c>
      <c r="T47" s="68" t="s">
        <v>1295</v>
      </c>
      <c r="U47" s="75" t="s">
        <v>904</v>
      </c>
      <c r="V47" s="68" t="s">
        <v>1242</v>
      </c>
      <c r="W47" s="15"/>
      <c r="X47" s="15"/>
      <c r="Y47" s="57">
        <v>263</v>
      </c>
      <c r="AD47" s="27"/>
      <c r="AF47" s="27"/>
      <c r="AG47" s="27"/>
      <c r="AH47" s="27"/>
    </row>
    <row r="48" spans="1:34" ht="18.75">
      <c r="A48" s="41"/>
      <c r="B48" s="16" t="s">
        <v>373</v>
      </c>
      <c r="C48" s="16" t="s">
        <v>223</v>
      </c>
      <c r="D48" s="36" t="s">
        <v>1154</v>
      </c>
      <c r="E48" s="57">
        <v>1</v>
      </c>
      <c r="F48" s="16" t="s">
        <v>355</v>
      </c>
      <c r="G48" s="256">
        <v>8</v>
      </c>
      <c r="H48" s="256">
        <v>4.9000000000000004</v>
      </c>
      <c r="I48" s="100">
        <v>138</v>
      </c>
      <c r="J48" s="207" cm="1">
        <f t="array" ref="J48">_xlfn.XLOOKUP($I48,Inputs!$C$6:C$23,Inputs!$D$6:D$23)*$G48</f>
        <v>3.4685714285714289</v>
      </c>
      <c r="K48" s="258">
        <f t="shared" si="1"/>
        <v>3</v>
      </c>
      <c r="L48" s="241"/>
      <c r="M48" s="241"/>
      <c r="N48" s="241"/>
      <c r="O48" s="241"/>
      <c r="P48" s="241"/>
      <c r="Q48" s="211">
        <f>_xlfn.XLOOKUP($I48,Inputs!$G$6:$G$23,Inputs!$J$6:$J$23)*$K48</f>
        <v>141</v>
      </c>
      <c r="R48" s="211">
        <f>_xlfn.XLOOKUP($I48,Inputs!$G$6:$G$23,Inputs!$K$6:$K$23)*$K48</f>
        <v>156</v>
      </c>
      <c r="S48" s="75" t="s">
        <v>884</v>
      </c>
      <c r="T48" s="68" t="s">
        <v>1201</v>
      </c>
      <c r="U48" s="75" t="s">
        <v>870</v>
      </c>
      <c r="V48" s="68" t="s">
        <v>1243</v>
      </c>
      <c r="W48" s="15"/>
      <c r="X48" s="15"/>
      <c r="Y48" s="57">
        <v>182</v>
      </c>
      <c r="AD48" s="27"/>
      <c r="AF48" s="27"/>
      <c r="AG48" s="27"/>
      <c r="AH48" s="27"/>
    </row>
    <row r="49" spans="1:34" ht="18.75">
      <c r="A49" s="41"/>
      <c r="B49" s="16" t="s">
        <v>299</v>
      </c>
      <c r="C49" s="16" t="s">
        <v>223</v>
      </c>
      <c r="D49" s="36" t="s">
        <v>1154</v>
      </c>
      <c r="E49" s="57">
        <v>1</v>
      </c>
      <c r="F49" s="16" t="s">
        <v>355</v>
      </c>
      <c r="G49" s="256">
        <v>8</v>
      </c>
      <c r="H49" s="256">
        <v>4.9000000000000004</v>
      </c>
      <c r="I49" s="100">
        <v>138</v>
      </c>
      <c r="J49" s="207" cm="1">
        <f t="array" ref="J49">_xlfn.XLOOKUP($I49,Inputs!$C$6:C$23,Inputs!$D$6:D$23)*$G49</f>
        <v>3.4685714285714289</v>
      </c>
      <c r="K49" s="258">
        <f t="shared" si="1"/>
        <v>3</v>
      </c>
      <c r="L49" s="241"/>
      <c r="M49" s="241"/>
      <c r="N49" s="241"/>
      <c r="O49" s="241"/>
      <c r="P49" s="241"/>
      <c r="Q49" s="211">
        <f>_xlfn.XLOOKUP($I49,Inputs!$G$6:$G$23,Inputs!$J$6:$J$23)*$K49</f>
        <v>141</v>
      </c>
      <c r="R49" s="211">
        <f>_xlfn.XLOOKUP($I49,Inputs!$G$6:$G$23,Inputs!$K$6:$K$23)*$K49</f>
        <v>156</v>
      </c>
      <c r="S49" s="75" t="s">
        <v>543</v>
      </c>
      <c r="T49" s="68" t="s">
        <v>1313</v>
      </c>
      <c r="U49" s="75" t="s">
        <v>870</v>
      </c>
      <c r="V49" s="68" t="s">
        <v>1243</v>
      </c>
      <c r="W49" s="15"/>
      <c r="X49" s="15"/>
      <c r="Y49" s="57">
        <v>165</v>
      </c>
      <c r="AD49" s="27"/>
      <c r="AF49" s="27"/>
      <c r="AG49" s="27"/>
      <c r="AH49" s="27"/>
    </row>
    <row r="50" spans="1:34" ht="18.75">
      <c r="A50" s="41"/>
      <c r="B50" s="16" t="s">
        <v>390</v>
      </c>
      <c r="C50" s="16" t="s">
        <v>223</v>
      </c>
      <c r="D50" s="36" t="s">
        <v>1154</v>
      </c>
      <c r="E50" s="57">
        <v>1</v>
      </c>
      <c r="F50" s="16" t="s">
        <v>355</v>
      </c>
      <c r="G50" s="256">
        <v>5</v>
      </c>
      <c r="H50" s="256">
        <v>3.1</v>
      </c>
      <c r="I50" s="100">
        <v>138</v>
      </c>
      <c r="J50" s="207" cm="1">
        <f t="array" ref="J50">_xlfn.XLOOKUP($I50,Inputs!$C$6:C$23,Inputs!$D$6:D$23)*$G50</f>
        <v>2.1678571428571431</v>
      </c>
      <c r="K50" s="258">
        <f t="shared" si="1"/>
        <v>3</v>
      </c>
      <c r="L50" s="241"/>
      <c r="M50" s="241"/>
      <c r="N50" s="241"/>
      <c r="O50" s="241"/>
      <c r="P50" s="241"/>
      <c r="Q50" s="211">
        <f>_xlfn.XLOOKUP($I50,Inputs!$G$6:$G$23,Inputs!$J$6:$J$23)*$K50</f>
        <v>141</v>
      </c>
      <c r="R50" s="211">
        <f>_xlfn.XLOOKUP($I50,Inputs!$G$6:$G$23,Inputs!$K$6:$K$23)*$K50</f>
        <v>156</v>
      </c>
      <c r="S50" s="75" t="s">
        <v>886</v>
      </c>
      <c r="T50" s="68" t="s">
        <v>1167</v>
      </c>
      <c r="U50" s="75" t="s">
        <v>870</v>
      </c>
      <c r="V50" s="68" t="s">
        <v>1243</v>
      </c>
      <c r="W50" s="15"/>
      <c r="X50" s="15"/>
      <c r="Y50" s="57">
        <v>179</v>
      </c>
      <c r="AD50" s="27"/>
      <c r="AF50" s="27"/>
      <c r="AG50" s="27"/>
      <c r="AH50" s="27"/>
    </row>
    <row r="51" spans="1:34" ht="18.75">
      <c r="A51" s="41"/>
      <c r="B51" s="16" t="s">
        <v>299</v>
      </c>
      <c r="C51" s="16" t="s">
        <v>223</v>
      </c>
      <c r="D51" s="36" t="s">
        <v>1154</v>
      </c>
      <c r="E51" s="57">
        <v>1</v>
      </c>
      <c r="F51" s="16" t="s">
        <v>355</v>
      </c>
      <c r="G51" s="256">
        <v>1</v>
      </c>
      <c r="H51" s="256">
        <v>0.6</v>
      </c>
      <c r="I51" s="100">
        <v>138</v>
      </c>
      <c r="J51" s="207" cm="1">
        <f t="array" ref="J51">_xlfn.XLOOKUP($I51,Inputs!$C$6:C$23,Inputs!$D$6:D$23)*$G51</f>
        <v>0.43357142857142861</v>
      </c>
      <c r="K51" s="258">
        <f t="shared" si="1"/>
        <v>3</v>
      </c>
      <c r="L51" s="241"/>
      <c r="M51" s="241"/>
      <c r="N51" s="241"/>
      <c r="O51" s="241"/>
      <c r="P51" s="241"/>
      <c r="Q51" s="211">
        <f>_xlfn.XLOOKUP($I51,Inputs!$G$6:$G$23,Inputs!$J$6:$J$23)*$K51</f>
        <v>141</v>
      </c>
      <c r="R51" s="211">
        <f>_xlfn.XLOOKUP($I51,Inputs!$G$6:$G$23,Inputs!$K$6:$K$23)*$K51</f>
        <v>156</v>
      </c>
      <c r="S51" s="75" t="s">
        <v>870</v>
      </c>
      <c r="T51" s="68" t="s">
        <v>1243</v>
      </c>
      <c r="U51" s="75" t="s">
        <v>905</v>
      </c>
      <c r="V51" s="68" t="s">
        <v>1169</v>
      </c>
      <c r="W51" s="15"/>
      <c r="X51" s="15"/>
      <c r="Y51" s="57">
        <v>166</v>
      </c>
      <c r="AD51" s="27"/>
      <c r="AF51" s="27"/>
      <c r="AG51" s="27"/>
      <c r="AH51" s="27"/>
    </row>
    <row r="52" spans="1:34" ht="18.75">
      <c r="A52" s="41"/>
      <c r="B52" s="16" t="s">
        <v>390</v>
      </c>
      <c r="C52" s="16" t="s">
        <v>223</v>
      </c>
      <c r="D52" s="36" t="s">
        <v>1154</v>
      </c>
      <c r="E52" s="57">
        <v>1</v>
      </c>
      <c r="F52" s="16" t="s">
        <v>355</v>
      </c>
      <c r="G52" s="256">
        <v>1</v>
      </c>
      <c r="H52" s="256">
        <v>0.6</v>
      </c>
      <c r="I52" s="100">
        <v>138</v>
      </c>
      <c r="J52" s="207" cm="1">
        <f t="array" ref="J52">_xlfn.XLOOKUP($I52,Inputs!$C$6:C$23,Inputs!$D$6:D$23)*$G52</f>
        <v>0.43357142857142861</v>
      </c>
      <c r="K52" s="258">
        <f t="shared" si="1"/>
        <v>3</v>
      </c>
      <c r="L52" s="241"/>
      <c r="M52" s="241"/>
      <c r="N52" s="241"/>
      <c r="O52" s="241"/>
      <c r="P52" s="241"/>
      <c r="Q52" s="211">
        <f>_xlfn.XLOOKUP($I52,Inputs!$G$6:$G$23,Inputs!$J$6:$J$23)*$K52</f>
        <v>141</v>
      </c>
      <c r="R52" s="211">
        <f>_xlfn.XLOOKUP($I52,Inputs!$G$6:$G$23,Inputs!$K$6:$K$23)*$K52</f>
        <v>156</v>
      </c>
      <c r="S52" s="75" t="s">
        <v>870</v>
      </c>
      <c r="T52" s="68" t="s">
        <v>1243</v>
      </c>
      <c r="U52" s="75" t="s">
        <v>905</v>
      </c>
      <c r="V52" s="68" t="s">
        <v>1169</v>
      </c>
      <c r="W52" s="15"/>
      <c r="X52" s="15"/>
      <c r="Y52" s="57">
        <v>180</v>
      </c>
      <c r="AD52" s="27"/>
      <c r="AF52" s="27"/>
      <c r="AG52" s="27"/>
      <c r="AH52" s="27"/>
    </row>
    <row r="53" spans="1:34" ht="18.75">
      <c r="A53" s="41"/>
      <c r="B53" s="16" t="s">
        <v>373</v>
      </c>
      <c r="C53" s="16" t="s">
        <v>223</v>
      </c>
      <c r="D53" s="36" t="s">
        <v>1154</v>
      </c>
      <c r="E53" s="57">
        <v>1</v>
      </c>
      <c r="F53" s="16" t="s">
        <v>355</v>
      </c>
      <c r="G53" s="256">
        <v>1</v>
      </c>
      <c r="H53" s="256">
        <v>0.6</v>
      </c>
      <c r="I53" s="100">
        <v>138</v>
      </c>
      <c r="J53" s="207" cm="1">
        <f t="array" ref="J53">_xlfn.XLOOKUP($I53,Inputs!$C$6:C$23,Inputs!$D$6:D$23)*$G53</f>
        <v>0.43357142857142861</v>
      </c>
      <c r="K53" s="258">
        <f t="shared" si="1"/>
        <v>3</v>
      </c>
      <c r="L53" s="241"/>
      <c r="M53" s="241"/>
      <c r="N53" s="241"/>
      <c r="O53" s="241"/>
      <c r="P53" s="241"/>
      <c r="Q53" s="211">
        <f>_xlfn.XLOOKUP($I53,Inputs!$G$6:$G$23,Inputs!$J$6:$J$23)*$K53</f>
        <v>141</v>
      </c>
      <c r="R53" s="211">
        <f>_xlfn.XLOOKUP($I53,Inputs!$G$6:$G$23,Inputs!$K$6:$K$23)*$K53</f>
        <v>156</v>
      </c>
      <c r="S53" s="75" t="s">
        <v>870</v>
      </c>
      <c r="T53" s="68" t="s">
        <v>1243</v>
      </c>
      <c r="U53" s="75" t="s">
        <v>905</v>
      </c>
      <c r="V53" s="68" t="s">
        <v>1169</v>
      </c>
      <c r="W53" s="15"/>
      <c r="X53" s="15"/>
      <c r="Y53" s="57">
        <v>183</v>
      </c>
      <c r="AD53" s="27"/>
      <c r="AF53" s="27"/>
      <c r="AG53" s="27"/>
      <c r="AH53" s="27"/>
    </row>
    <row r="54" spans="1:34" s="41" customFormat="1" ht="18.75">
      <c r="B54" s="16" t="s">
        <v>285</v>
      </c>
      <c r="C54" s="16" t="s">
        <v>223</v>
      </c>
      <c r="D54" s="36" t="s">
        <v>1154</v>
      </c>
      <c r="E54" s="57">
        <v>1</v>
      </c>
      <c r="F54" s="16" t="s">
        <v>355</v>
      </c>
      <c r="G54" s="255">
        <v>5.3</v>
      </c>
      <c r="H54" s="255">
        <v>3.3</v>
      </c>
      <c r="I54" s="100">
        <v>69</v>
      </c>
      <c r="J54" s="207" cm="1">
        <f t="array" ref="J54">_xlfn.XLOOKUP($I54,Inputs!$C$6:C$23,Inputs!$D$6:D$23)*$G54</f>
        <v>2.0367142857142855</v>
      </c>
      <c r="K54" s="258">
        <f t="shared" si="1"/>
        <v>3</v>
      </c>
      <c r="L54" s="241"/>
      <c r="M54" s="241"/>
      <c r="N54" s="241"/>
      <c r="O54" s="241"/>
      <c r="P54" s="241"/>
      <c r="Q54" s="211">
        <f>_xlfn.XLOOKUP($I54,Inputs!$G$6:$G$23,Inputs!$J$6:$J$23)*$K54</f>
        <v>36</v>
      </c>
      <c r="R54" s="211">
        <f>_xlfn.XLOOKUP($I54,Inputs!$G$6:$G$23,Inputs!$K$6:$K$23)*$K54</f>
        <v>39</v>
      </c>
      <c r="S54" s="212" t="s">
        <v>555</v>
      </c>
      <c r="T54" s="68" t="s">
        <v>1267</v>
      </c>
      <c r="U54" s="75" t="s">
        <v>502</v>
      </c>
      <c r="V54" s="68" t="s">
        <v>1244</v>
      </c>
      <c r="W54" s="15"/>
      <c r="X54" s="15"/>
      <c r="Y54" s="57">
        <v>102</v>
      </c>
    </row>
    <row r="55" spans="1:34" ht="18.75">
      <c r="A55" s="41"/>
      <c r="B55" s="16" t="s">
        <v>357</v>
      </c>
      <c r="C55" s="16" t="s">
        <v>223</v>
      </c>
      <c r="D55" s="36" t="s">
        <v>1154</v>
      </c>
      <c r="E55" s="57">
        <v>1</v>
      </c>
      <c r="F55" s="16" t="s">
        <v>355</v>
      </c>
      <c r="G55" s="255">
        <v>0.8</v>
      </c>
      <c r="H55" s="255">
        <v>0.5</v>
      </c>
      <c r="I55" s="100">
        <v>69</v>
      </c>
      <c r="J55" s="207" cm="1">
        <f t="array" ref="J55">_xlfn.XLOOKUP($I55,Inputs!$C$6:C$23,Inputs!$D$6:D$23)*$G55</f>
        <v>0.30742857142857144</v>
      </c>
      <c r="K55" s="258">
        <f t="shared" si="1"/>
        <v>3</v>
      </c>
      <c r="L55" s="241"/>
      <c r="M55" s="241"/>
      <c r="N55" s="241"/>
      <c r="O55" s="241"/>
      <c r="P55" s="241"/>
      <c r="Q55" s="211">
        <f>_xlfn.XLOOKUP($I55,Inputs!$G$6:$G$23,Inputs!$J$6:$J$23)*$K55</f>
        <v>36</v>
      </c>
      <c r="R55" s="211">
        <f>_xlfn.XLOOKUP($I55,Inputs!$G$6:$G$23,Inputs!$K$6:$K$23)*$K55</f>
        <v>39</v>
      </c>
      <c r="S55" s="75" t="s">
        <v>430</v>
      </c>
      <c r="T55" s="68" t="s">
        <v>1180</v>
      </c>
      <c r="U55" s="75" t="s">
        <v>906</v>
      </c>
      <c r="V55" s="68" t="s">
        <v>1245</v>
      </c>
      <c r="W55" s="15"/>
      <c r="X55" s="15"/>
      <c r="Y55" s="57">
        <v>55</v>
      </c>
      <c r="AD55" s="27"/>
      <c r="AF55" s="27"/>
      <c r="AG55" s="27"/>
      <c r="AH55" s="27"/>
    </row>
    <row r="56" spans="1:34" ht="18.75">
      <c r="A56" s="41"/>
      <c r="B56" s="16" t="s">
        <v>305</v>
      </c>
      <c r="C56" s="16" t="s">
        <v>223</v>
      </c>
      <c r="D56" s="36" t="s">
        <v>1154</v>
      </c>
      <c r="E56" s="57">
        <v>1</v>
      </c>
      <c r="F56" s="16" t="s">
        <v>355</v>
      </c>
      <c r="G56" s="256">
        <v>40</v>
      </c>
      <c r="H56" s="256">
        <v>24.7</v>
      </c>
      <c r="I56" s="100">
        <v>138</v>
      </c>
      <c r="J56" s="207" cm="1">
        <f t="array" ref="J56">_xlfn.XLOOKUP($I56,Inputs!$C$6:C$23,Inputs!$D$6:D$23)*$G56</f>
        <v>17.342857142857145</v>
      </c>
      <c r="K56" s="258">
        <f t="shared" si="1"/>
        <v>3</v>
      </c>
      <c r="L56" s="241"/>
      <c r="M56" s="241"/>
      <c r="N56" s="241"/>
      <c r="O56" s="241"/>
      <c r="P56" s="241"/>
      <c r="Q56" s="211">
        <f>_xlfn.XLOOKUP($I56,Inputs!$G$6:$G$23,Inputs!$J$6:$J$23)*$K56</f>
        <v>141</v>
      </c>
      <c r="R56" s="211">
        <f>_xlfn.XLOOKUP($I56,Inputs!$G$6:$G$23,Inputs!$K$6:$K$23)*$K56</f>
        <v>156</v>
      </c>
      <c r="S56" s="75" t="s">
        <v>908</v>
      </c>
      <c r="T56" s="68" t="s">
        <v>1205</v>
      </c>
      <c r="U56" s="75" t="s">
        <v>906</v>
      </c>
      <c r="V56" s="68" t="s">
        <v>1245</v>
      </c>
      <c r="W56" s="15"/>
      <c r="X56" s="15"/>
      <c r="Y56" s="57">
        <v>188</v>
      </c>
      <c r="AD56" s="27"/>
      <c r="AF56" s="27"/>
      <c r="AG56" s="27"/>
      <c r="AH56" s="27"/>
    </row>
    <row r="57" spans="1:34" ht="18.75">
      <c r="A57" s="41"/>
      <c r="B57" s="16" t="s">
        <v>314</v>
      </c>
      <c r="C57" s="16" t="s">
        <v>223</v>
      </c>
      <c r="D57" s="36" t="s">
        <v>1154</v>
      </c>
      <c r="E57" s="57">
        <v>1</v>
      </c>
      <c r="F57" s="16" t="s">
        <v>355</v>
      </c>
      <c r="G57" s="255">
        <v>5.4</v>
      </c>
      <c r="H57" s="255">
        <v>3.3</v>
      </c>
      <c r="I57" s="100">
        <v>69</v>
      </c>
      <c r="J57" s="207" cm="1">
        <f t="array" ref="J57">_xlfn.XLOOKUP($I57,Inputs!$C$6:C$23,Inputs!$D$6:D$23)*$G57</f>
        <v>2.0751428571428572</v>
      </c>
      <c r="K57" s="258">
        <f t="shared" si="1"/>
        <v>3</v>
      </c>
      <c r="L57" s="241"/>
      <c r="M57" s="241"/>
      <c r="N57" s="241"/>
      <c r="O57" s="241"/>
      <c r="P57" s="241"/>
      <c r="Q57" s="211">
        <f>_xlfn.XLOOKUP($I57,Inputs!$G$6:$G$23,Inputs!$J$6:$J$23)*$K57</f>
        <v>36</v>
      </c>
      <c r="R57" s="211">
        <f>_xlfn.XLOOKUP($I57,Inputs!$G$6:$G$23,Inputs!$K$6:$K$23)*$K57</f>
        <v>39</v>
      </c>
      <c r="S57" s="212" t="s">
        <v>890</v>
      </c>
      <c r="T57" s="68" t="s">
        <v>1181</v>
      </c>
      <c r="U57" s="75" t="s">
        <v>906</v>
      </c>
      <c r="V57" s="68" t="s">
        <v>1245</v>
      </c>
      <c r="W57" s="15"/>
      <c r="X57" s="15"/>
      <c r="Y57" s="57">
        <v>20</v>
      </c>
      <c r="AD57" s="27"/>
      <c r="AF57" s="27"/>
      <c r="AG57" s="27"/>
      <c r="AH57" s="27"/>
    </row>
    <row r="58" spans="1:34" ht="18.75">
      <c r="A58" s="41"/>
      <c r="B58" s="16" t="s">
        <v>323</v>
      </c>
      <c r="C58" s="16" t="s">
        <v>223</v>
      </c>
      <c r="D58" s="36" t="s">
        <v>1154</v>
      </c>
      <c r="E58" s="57">
        <v>1</v>
      </c>
      <c r="F58" s="16" t="s">
        <v>355</v>
      </c>
      <c r="G58" s="255">
        <v>3.7</v>
      </c>
      <c r="H58" s="255">
        <v>2.2999999999999998</v>
      </c>
      <c r="I58" s="100">
        <v>69</v>
      </c>
      <c r="J58" s="207" cm="1">
        <f t="array" ref="J58">_xlfn.XLOOKUP($I58,Inputs!$C$6:C$23,Inputs!$D$6:D$23)*$G58</f>
        <v>1.4218571428571429</v>
      </c>
      <c r="K58" s="258">
        <f t="shared" si="1"/>
        <v>3</v>
      </c>
      <c r="L58" s="241"/>
      <c r="M58" s="241"/>
      <c r="N58" s="241"/>
      <c r="O58" s="241"/>
      <c r="P58" s="241"/>
      <c r="Q58" s="211">
        <f>_xlfn.XLOOKUP($I58,Inputs!$G$6:$G$23,Inputs!$J$6:$J$23)*$K58</f>
        <v>36</v>
      </c>
      <c r="R58" s="211">
        <f>_xlfn.XLOOKUP($I58,Inputs!$G$6:$G$23,Inputs!$K$6:$K$23)*$K58</f>
        <v>39</v>
      </c>
      <c r="S58" s="75" t="s">
        <v>427</v>
      </c>
      <c r="T58" s="68" t="s">
        <v>1089</v>
      </c>
      <c r="U58" s="75" t="s">
        <v>432</v>
      </c>
      <c r="V58" s="68" t="s">
        <v>1331</v>
      </c>
      <c r="W58" s="15"/>
      <c r="X58" s="15" t="s">
        <v>1090</v>
      </c>
      <c r="Y58" s="57">
        <v>57</v>
      </c>
      <c r="AD58" s="27"/>
      <c r="AF58" s="27"/>
      <c r="AG58" s="27"/>
      <c r="AH58" s="27"/>
    </row>
    <row r="59" spans="1:34" ht="18.75">
      <c r="A59" s="41"/>
      <c r="B59" s="16" t="s">
        <v>271</v>
      </c>
      <c r="C59" s="16" t="s">
        <v>223</v>
      </c>
      <c r="D59" s="36" t="s">
        <v>1154</v>
      </c>
      <c r="E59" s="57">
        <v>1</v>
      </c>
      <c r="F59" s="16" t="s">
        <v>355</v>
      </c>
      <c r="G59" s="255">
        <v>50</v>
      </c>
      <c r="H59" s="255">
        <v>30.9</v>
      </c>
      <c r="I59" s="100">
        <v>69</v>
      </c>
      <c r="J59" s="207" cm="1">
        <f t="array" ref="J59">_xlfn.XLOOKUP($I59,Inputs!$C$6:C$23,Inputs!$D$6:D$23)*$G59</f>
        <v>19.214285714285715</v>
      </c>
      <c r="K59" s="258">
        <f t="shared" si="1"/>
        <v>3</v>
      </c>
      <c r="L59" s="241"/>
      <c r="M59" s="241"/>
      <c r="N59" s="241"/>
      <c r="O59" s="241"/>
      <c r="P59" s="241"/>
      <c r="Q59" s="211">
        <f>_xlfn.XLOOKUP($I59,Inputs!$G$6:$G$23,Inputs!$J$6:$J$23)*$K59</f>
        <v>36</v>
      </c>
      <c r="R59" s="211">
        <f>_xlfn.XLOOKUP($I59,Inputs!$G$6:$G$23,Inputs!$K$6:$K$23)*$K59</f>
        <v>39</v>
      </c>
      <c r="S59" s="75" t="s">
        <v>512</v>
      </c>
      <c r="T59" s="68" t="s">
        <v>1342</v>
      </c>
      <c r="U59" s="75" t="s">
        <v>457</v>
      </c>
      <c r="V59" s="68" t="s">
        <v>1246</v>
      </c>
      <c r="W59" s="15"/>
      <c r="X59" s="15"/>
      <c r="Y59" s="57">
        <v>94</v>
      </c>
      <c r="AD59" s="27"/>
      <c r="AF59" s="27"/>
      <c r="AG59" s="27"/>
      <c r="AH59" s="27"/>
    </row>
    <row r="60" spans="1:34" ht="18.75">
      <c r="A60" s="41"/>
      <c r="B60" s="16" t="s">
        <v>251</v>
      </c>
      <c r="C60" s="16" t="s">
        <v>223</v>
      </c>
      <c r="D60" s="36" t="s">
        <v>1154</v>
      </c>
      <c r="E60" s="57">
        <v>1</v>
      </c>
      <c r="F60" s="16" t="s">
        <v>355</v>
      </c>
      <c r="G60" s="256">
        <v>60</v>
      </c>
      <c r="H60" s="256">
        <v>37</v>
      </c>
      <c r="I60" s="100">
        <v>138</v>
      </c>
      <c r="J60" s="207" cm="1">
        <f t="array" ref="J60">_xlfn.XLOOKUP($I60,Inputs!$C$6:C$23,Inputs!$D$6:D$23)*$G60</f>
        <v>26.014285714285716</v>
      </c>
      <c r="K60" s="258">
        <f t="shared" si="1"/>
        <v>3</v>
      </c>
      <c r="L60" s="241"/>
      <c r="M60" s="241"/>
      <c r="N60" s="241"/>
      <c r="O60" s="241"/>
      <c r="P60" s="241"/>
      <c r="Q60" s="211">
        <f>_xlfn.XLOOKUP($I60,Inputs!$G$6:$G$23,Inputs!$J$6:$J$23)*$K60</f>
        <v>141</v>
      </c>
      <c r="R60" s="211">
        <f>_xlfn.XLOOKUP($I60,Inputs!$G$6:$G$23,Inputs!$K$6:$K$23)*$K60</f>
        <v>156</v>
      </c>
      <c r="S60" s="75" t="s">
        <v>878</v>
      </c>
      <c r="T60" s="68" t="s">
        <v>1212</v>
      </c>
      <c r="U60" s="75" t="s">
        <v>534</v>
      </c>
      <c r="V60" s="68" t="s">
        <v>1247</v>
      </c>
      <c r="W60" s="15"/>
      <c r="X60" s="15"/>
      <c r="Y60" s="57">
        <v>221</v>
      </c>
      <c r="AD60" s="27"/>
      <c r="AF60" s="27"/>
      <c r="AG60" s="27"/>
      <c r="AH60" s="27"/>
    </row>
    <row r="61" spans="1:34" ht="18.75">
      <c r="A61" s="41"/>
      <c r="B61" s="16" t="s">
        <v>286</v>
      </c>
      <c r="C61" s="16" t="s">
        <v>223</v>
      </c>
      <c r="D61" s="36" t="s">
        <v>1154</v>
      </c>
      <c r="E61" s="57">
        <v>1</v>
      </c>
      <c r="F61" s="16" t="s">
        <v>355</v>
      </c>
      <c r="G61" s="255">
        <v>8</v>
      </c>
      <c r="H61" s="255">
        <v>4.9000000000000004</v>
      </c>
      <c r="I61" s="100">
        <v>69</v>
      </c>
      <c r="J61" s="207" cm="1">
        <f t="array" ref="J61">_xlfn.XLOOKUP($I61,Inputs!$C$6:C$23,Inputs!$D$6:D$23)*$G61</f>
        <v>3.0742857142857143</v>
      </c>
      <c r="K61" s="258">
        <f t="shared" si="1"/>
        <v>3</v>
      </c>
      <c r="L61" s="241"/>
      <c r="M61" s="241"/>
      <c r="N61" s="241"/>
      <c r="O61" s="241"/>
      <c r="P61" s="241"/>
      <c r="Q61" s="211">
        <f>_xlfn.XLOOKUP($I61,Inputs!$G$6:$G$23,Inputs!$J$6:$J$23)*$K61</f>
        <v>36</v>
      </c>
      <c r="R61" s="211">
        <f>_xlfn.XLOOKUP($I61,Inputs!$G$6:$G$23,Inputs!$K$6:$K$23)*$K61</f>
        <v>39</v>
      </c>
      <c r="S61" s="75" t="s">
        <v>919</v>
      </c>
      <c r="T61" s="68" t="s">
        <v>901</v>
      </c>
      <c r="U61" s="75" t="s">
        <v>508</v>
      </c>
      <c r="V61" s="68" t="s">
        <v>1248</v>
      </c>
      <c r="W61" s="15"/>
      <c r="X61" s="15"/>
      <c r="Y61" s="57">
        <v>108</v>
      </c>
      <c r="AD61" s="27"/>
      <c r="AF61" s="27"/>
      <c r="AG61" s="27"/>
      <c r="AH61" s="27"/>
    </row>
    <row r="62" spans="1:34" ht="18.75">
      <c r="A62" s="41"/>
      <c r="B62" s="16" t="s">
        <v>239</v>
      </c>
      <c r="C62" s="16" t="s">
        <v>223</v>
      </c>
      <c r="D62" s="36" t="s">
        <v>1154</v>
      </c>
      <c r="E62" s="57">
        <v>1</v>
      </c>
      <c r="F62" s="16" t="s">
        <v>355</v>
      </c>
      <c r="G62" s="256">
        <v>25</v>
      </c>
      <c r="H62" s="256">
        <v>15.4</v>
      </c>
      <c r="I62" s="100">
        <v>138</v>
      </c>
      <c r="J62" s="207" cm="1">
        <f t="array" ref="J62">_xlfn.XLOOKUP($I62,Inputs!$C$6:C$23,Inputs!$D$6:D$23)*$G62</f>
        <v>10.839285714285715</v>
      </c>
      <c r="K62" s="258">
        <f t="shared" si="1"/>
        <v>3</v>
      </c>
      <c r="L62" s="241"/>
      <c r="M62" s="241"/>
      <c r="N62" s="241"/>
      <c r="O62" s="241"/>
      <c r="P62" s="241"/>
      <c r="Q62" s="211">
        <f>_xlfn.XLOOKUP($I62,Inputs!$G$6:$G$23,Inputs!$J$6:$J$23)*$K62</f>
        <v>141</v>
      </c>
      <c r="R62" s="211">
        <f>_xlfn.XLOOKUP($I62,Inputs!$G$6:$G$23,Inputs!$K$6:$K$23)*$K62</f>
        <v>156</v>
      </c>
      <c r="S62" s="75" t="s">
        <v>885</v>
      </c>
      <c r="T62" s="68" t="s">
        <v>1345</v>
      </c>
      <c r="U62" s="75" t="s">
        <v>537</v>
      </c>
      <c r="V62" s="68" t="s">
        <v>1250</v>
      </c>
      <c r="W62" s="15"/>
      <c r="X62" s="15"/>
      <c r="Y62" s="57">
        <v>236</v>
      </c>
      <c r="AD62" s="27"/>
      <c r="AF62" s="27"/>
      <c r="AG62" s="27"/>
      <c r="AH62" s="27"/>
    </row>
    <row r="63" spans="1:34" ht="18.75">
      <c r="A63" s="41"/>
      <c r="B63" s="16" t="s">
        <v>261</v>
      </c>
      <c r="C63" s="16" t="s">
        <v>223</v>
      </c>
      <c r="D63" s="36" t="s">
        <v>1155</v>
      </c>
      <c r="E63" s="57">
        <v>1</v>
      </c>
      <c r="F63" s="16" t="s">
        <v>355</v>
      </c>
      <c r="G63" s="256">
        <v>13</v>
      </c>
      <c r="H63" s="256">
        <v>8</v>
      </c>
      <c r="I63" s="100">
        <v>138</v>
      </c>
      <c r="J63" s="207" cm="1">
        <f t="array" ref="J63">_xlfn.XLOOKUP($I63,Inputs!$C$6:C$23,Inputs!$D$6:D$23)*$G63</f>
        <v>5.6364285714285716</v>
      </c>
      <c r="K63" s="258">
        <f t="shared" si="1"/>
        <v>3</v>
      </c>
      <c r="L63" s="241"/>
      <c r="M63" s="241"/>
      <c r="N63" s="241"/>
      <c r="O63" s="241"/>
      <c r="P63" s="241"/>
      <c r="Q63" s="211">
        <f>_xlfn.XLOOKUP($I63,Inputs!$G$6:$G$23,Inputs!$J$6:$J$23)*$K63</f>
        <v>141</v>
      </c>
      <c r="R63" s="211">
        <f>_xlfn.XLOOKUP($I63,Inputs!$G$6:$G$23,Inputs!$K$6:$K$23)*$K63</f>
        <v>156</v>
      </c>
      <c r="S63" s="212" t="s">
        <v>883</v>
      </c>
      <c r="T63" s="68" t="s">
        <v>1216</v>
      </c>
      <c r="U63" s="75" t="s">
        <v>448</v>
      </c>
      <c r="V63" s="68" t="s">
        <v>1251</v>
      </c>
      <c r="W63" s="15"/>
      <c r="X63" s="15"/>
      <c r="Y63" s="57">
        <v>223</v>
      </c>
      <c r="AD63" s="27"/>
      <c r="AF63" s="27"/>
      <c r="AG63" s="27"/>
      <c r="AH63" s="27"/>
    </row>
    <row r="64" spans="1:34" ht="18.75">
      <c r="A64" s="41"/>
      <c r="B64" s="16" t="s">
        <v>256</v>
      </c>
      <c r="C64" s="16" t="s">
        <v>223</v>
      </c>
      <c r="D64" s="36" t="s">
        <v>1154</v>
      </c>
      <c r="E64" s="57">
        <v>1</v>
      </c>
      <c r="F64" s="16" t="s">
        <v>355</v>
      </c>
      <c r="G64" s="255">
        <v>10</v>
      </c>
      <c r="H64" s="255">
        <v>6.2</v>
      </c>
      <c r="I64" s="100">
        <v>69</v>
      </c>
      <c r="J64" s="207" cm="1">
        <f t="array" ref="J64">_xlfn.XLOOKUP($I64,Inputs!$C$6:C$23,Inputs!$D$6:D$23)*$G64</f>
        <v>3.842857142857143</v>
      </c>
      <c r="K64" s="258">
        <f t="shared" si="1"/>
        <v>3</v>
      </c>
      <c r="L64" s="241"/>
      <c r="M64" s="241"/>
      <c r="N64" s="241"/>
      <c r="O64" s="241"/>
      <c r="P64" s="241"/>
      <c r="Q64" s="211">
        <f>_xlfn.XLOOKUP($I64,Inputs!$G$6:$G$23,Inputs!$J$6:$J$23)*$K64</f>
        <v>36</v>
      </c>
      <c r="R64" s="211">
        <f>_xlfn.XLOOKUP($I64,Inputs!$G$6:$G$23,Inputs!$K$6:$K$23)*$K64</f>
        <v>39</v>
      </c>
      <c r="S64" s="75" t="s">
        <v>505</v>
      </c>
      <c r="T64" s="68" t="s">
        <v>1233</v>
      </c>
      <c r="U64" s="75" t="s">
        <v>504</v>
      </c>
      <c r="V64" s="68" t="s">
        <v>1252</v>
      </c>
      <c r="W64" s="15"/>
      <c r="X64" s="15"/>
      <c r="Y64" s="57">
        <v>41</v>
      </c>
      <c r="AD64" s="27"/>
      <c r="AF64" s="27"/>
      <c r="AG64" s="27"/>
      <c r="AH64" s="27"/>
    </row>
    <row r="65" spans="1:34" ht="18.75">
      <c r="A65" s="41"/>
      <c r="B65" s="16" t="s">
        <v>374</v>
      </c>
      <c r="C65" s="16" t="s">
        <v>223</v>
      </c>
      <c r="D65" s="36" t="s">
        <v>1154</v>
      </c>
      <c r="E65" s="57">
        <v>1</v>
      </c>
      <c r="F65" s="16" t="s">
        <v>355</v>
      </c>
      <c r="G65" s="256">
        <v>2</v>
      </c>
      <c r="H65" s="256">
        <v>1.2</v>
      </c>
      <c r="I65" s="100">
        <v>138</v>
      </c>
      <c r="J65" s="207" cm="1">
        <f t="array" ref="J65">_xlfn.XLOOKUP($I65,Inputs!$C$6:C$23,Inputs!$D$6:D$23)*$G65</f>
        <v>0.86714285714285722</v>
      </c>
      <c r="K65" s="258">
        <f t="shared" si="1"/>
        <v>3</v>
      </c>
      <c r="L65" s="241"/>
      <c r="M65" s="241"/>
      <c r="N65" s="241"/>
      <c r="O65" s="241"/>
      <c r="P65" s="241"/>
      <c r="Q65" s="211">
        <f>_xlfn.XLOOKUP($I65,Inputs!$G$6:$G$23,Inputs!$J$6:$J$23)*$K65</f>
        <v>141</v>
      </c>
      <c r="R65" s="211">
        <f>_xlfn.XLOOKUP($I65,Inputs!$G$6:$G$23,Inputs!$K$6:$K$23)*$K65</f>
        <v>156</v>
      </c>
      <c r="S65" s="75" t="s">
        <v>884</v>
      </c>
      <c r="T65" s="68" t="s">
        <v>1201</v>
      </c>
      <c r="U65" s="75" t="s">
        <v>545</v>
      </c>
      <c r="V65" s="68" t="s">
        <v>1253</v>
      </c>
      <c r="W65" s="15"/>
      <c r="X65" s="15" t="s">
        <v>546</v>
      </c>
      <c r="Y65" s="57">
        <v>184</v>
      </c>
      <c r="AD65" s="27"/>
      <c r="AF65" s="27"/>
      <c r="AG65" s="27"/>
      <c r="AH65" s="27"/>
    </row>
    <row r="66" spans="1:34" s="41" customFormat="1" ht="18.75">
      <c r="B66" s="16" t="s">
        <v>244</v>
      </c>
      <c r="C66" s="16" t="s">
        <v>223</v>
      </c>
      <c r="D66" s="36" t="s">
        <v>1154</v>
      </c>
      <c r="E66" s="57">
        <v>1</v>
      </c>
      <c r="F66" s="16" t="s">
        <v>355</v>
      </c>
      <c r="G66" s="255">
        <v>13.1</v>
      </c>
      <c r="H66" s="255">
        <v>8.1</v>
      </c>
      <c r="I66" s="100">
        <v>69</v>
      </c>
      <c r="J66" s="207" cm="1">
        <f t="array" ref="J66">_xlfn.XLOOKUP($I66,Inputs!$C$6:C$23,Inputs!$D$6:D$23)*$G66</f>
        <v>5.0341428571428573</v>
      </c>
      <c r="K66" s="258">
        <f t="shared" si="1"/>
        <v>3</v>
      </c>
      <c r="L66" s="241"/>
      <c r="M66" s="241"/>
      <c r="N66" s="241"/>
      <c r="O66" s="241"/>
      <c r="P66" s="241"/>
      <c r="Q66" s="211">
        <f>_xlfn.XLOOKUP($I66,Inputs!$G$6:$G$23,Inputs!$J$6:$J$23)*$K66</f>
        <v>36</v>
      </c>
      <c r="R66" s="211">
        <f>_xlfn.XLOOKUP($I66,Inputs!$G$6:$G$23,Inputs!$K$6:$K$23)*$K66</f>
        <v>39</v>
      </c>
      <c r="S66" s="75" t="s">
        <v>421</v>
      </c>
      <c r="T66" s="68" t="s">
        <v>1343</v>
      </c>
      <c r="U66" s="75" t="s">
        <v>460</v>
      </c>
      <c r="V66" s="68" t="s">
        <v>1200</v>
      </c>
      <c r="W66" s="15"/>
      <c r="X66" s="15"/>
      <c r="Y66" s="57">
        <v>105</v>
      </c>
    </row>
    <row r="67" spans="1:34" ht="18.75">
      <c r="A67" s="41"/>
      <c r="B67" s="16" t="s">
        <v>362</v>
      </c>
      <c r="C67" s="16" t="s">
        <v>223</v>
      </c>
      <c r="D67" s="36" t="s">
        <v>1154</v>
      </c>
      <c r="E67" s="57">
        <v>1</v>
      </c>
      <c r="F67" s="16" t="s">
        <v>355</v>
      </c>
      <c r="G67" s="255">
        <v>2.2000000000000002</v>
      </c>
      <c r="H67" s="255">
        <v>1.4</v>
      </c>
      <c r="I67" s="100">
        <v>69</v>
      </c>
      <c r="J67" s="207" cm="1">
        <f t="array" ref="J67">_xlfn.XLOOKUP($I67,Inputs!$C$6:C$23,Inputs!$D$6:D$23)*$G67</f>
        <v>0.84542857142857153</v>
      </c>
      <c r="K67" s="258">
        <f t="shared" si="1"/>
        <v>3</v>
      </c>
      <c r="L67" s="241"/>
      <c r="M67" s="241"/>
      <c r="N67" s="241"/>
      <c r="O67" s="241"/>
      <c r="P67" s="241"/>
      <c r="Q67" s="211">
        <f>_xlfn.XLOOKUP($I67,Inputs!$G$6:$G$23,Inputs!$J$6:$J$23)*$K67</f>
        <v>36</v>
      </c>
      <c r="R67" s="211">
        <f>_xlfn.XLOOKUP($I67,Inputs!$G$6:$G$23,Inputs!$K$6:$K$23)*$K67</f>
        <v>39</v>
      </c>
      <c r="S67" s="75" t="s">
        <v>914</v>
      </c>
      <c r="T67" s="68" t="s">
        <v>894</v>
      </c>
      <c r="U67" s="75" t="s">
        <v>443</v>
      </c>
      <c r="V67" s="68" t="s">
        <v>1254</v>
      </c>
      <c r="W67" s="15"/>
      <c r="X67" s="15"/>
      <c r="Y67" s="57">
        <v>77</v>
      </c>
      <c r="AD67" s="27"/>
      <c r="AF67" s="27"/>
      <c r="AG67" s="27"/>
      <c r="AH67" s="27"/>
    </row>
    <row r="68" spans="1:34" ht="18.75">
      <c r="A68" s="41"/>
      <c r="B68" s="16" t="s">
        <v>356</v>
      </c>
      <c r="C68" s="16" t="s">
        <v>223</v>
      </c>
      <c r="D68" s="36" t="s">
        <v>1154</v>
      </c>
      <c r="E68" s="57">
        <v>1</v>
      </c>
      <c r="F68" s="16" t="s">
        <v>355</v>
      </c>
      <c r="G68" s="255">
        <v>15</v>
      </c>
      <c r="H68" s="255">
        <v>9.3000000000000007</v>
      </c>
      <c r="I68" s="100">
        <v>69</v>
      </c>
      <c r="J68" s="207" cm="1">
        <f t="array" ref="J68">_xlfn.XLOOKUP($I68,Inputs!$C$6:C$23,Inputs!$D$6:D$23)*$G68</f>
        <v>5.7642857142857142</v>
      </c>
      <c r="K68" s="258">
        <f t="shared" ref="K68:K99" si="2">IF((42.4*(H68)^(-0.6595))&gt;=3,3,(IF(42.4*(H68)^(-0.6595)&lt;=0.5,0.5,(42.4*(H68)^(-0.6595)))))</f>
        <v>3</v>
      </c>
      <c r="L68" s="241"/>
      <c r="M68" s="241"/>
      <c r="N68" s="241"/>
      <c r="O68" s="241"/>
      <c r="P68" s="241"/>
      <c r="Q68" s="211">
        <f>_xlfn.XLOOKUP($I68,Inputs!$G$6:$G$23,Inputs!$J$6:$J$23)*$K68</f>
        <v>36</v>
      </c>
      <c r="R68" s="211">
        <f>_xlfn.XLOOKUP($I68,Inputs!$G$6:$G$23,Inputs!$K$6:$K$23)*$K68</f>
        <v>39</v>
      </c>
      <c r="S68" s="75" t="s">
        <v>912</v>
      </c>
      <c r="T68" s="68" t="s">
        <v>895</v>
      </c>
      <c r="U68" s="75" t="s">
        <v>914</v>
      </c>
      <c r="V68" s="68" t="s">
        <v>894</v>
      </c>
      <c r="W68" s="15"/>
      <c r="X68" s="15"/>
      <c r="Y68" s="57">
        <v>34</v>
      </c>
      <c r="AD68" s="27"/>
      <c r="AF68" s="27"/>
      <c r="AG68" s="27"/>
      <c r="AH68" s="27"/>
    </row>
    <row r="69" spans="1:34" ht="18.75">
      <c r="A69" s="41"/>
      <c r="B69" s="16" t="s">
        <v>273</v>
      </c>
      <c r="C69" s="16" t="s">
        <v>223</v>
      </c>
      <c r="D69" s="36" t="s">
        <v>1154</v>
      </c>
      <c r="E69" s="57">
        <v>1</v>
      </c>
      <c r="F69" s="16" t="s">
        <v>355</v>
      </c>
      <c r="G69" s="255">
        <v>1</v>
      </c>
      <c r="H69" s="255">
        <v>0.6</v>
      </c>
      <c r="I69" s="100">
        <v>69</v>
      </c>
      <c r="J69" s="207" cm="1">
        <f t="array" ref="J69">_xlfn.XLOOKUP($I69,Inputs!$C$6:C$23,Inputs!$D$6:D$23)*$G69</f>
        <v>0.38428571428571429</v>
      </c>
      <c r="K69" s="258">
        <f t="shared" si="2"/>
        <v>3</v>
      </c>
      <c r="L69" s="241"/>
      <c r="M69" s="241"/>
      <c r="N69" s="241"/>
      <c r="O69" s="241"/>
      <c r="P69" s="241"/>
      <c r="Q69" s="211">
        <f>_xlfn.XLOOKUP($I69,Inputs!$G$6:$G$23,Inputs!$J$6:$J$23)*$K69</f>
        <v>36</v>
      </c>
      <c r="R69" s="211">
        <f>_xlfn.XLOOKUP($I69,Inputs!$G$6:$G$23,Inputs!$K$6:$K$23)*$K69</f>
        <v>39</v>
      </c>
      <c r="S69" s="75" t="s">
        <v>881</v>
      </c>
      <c r="T69" s="68" t="s">
        <v>1195</v>
      </c>
      <c r="U69" s="75" t="s">
        <v>920</v>
      </c>
      <c r="V69" s="68" t="s">
        <v>1327</v>
      </c>
      <c r="W69" s="15"/>
      <c r="X69" s="15"/>
      <c r="Y69" s="57">
        <v>116</v>
      </c>
      <c r="AD69" s="27"/>
      <c r="AF69" s="27"/>
      <c r="AG69" s="27"/>
      <c r="AH69" s="27"/>
    </row>
    <row r="70" spans="1:34" ht="18.75">
      <c r="A70" s="41"/>
      <c r="B70" s="16" t="s">
        <v>381</v>
      </c>
      <c r="C70" s="16" t="s">
        <v>223</v>
      </c>
      <c r="D70" s="36" t="s">
        <v>1154</v>
      </c>
      <c r="E70" s="57">
        <v>1</v>
      </c>
      <c r="F70" s="16" t="s">
        <v>355</v>
      </c>
      <c r="G70" s="256">
        <v>40</v>
      </c>
      <c r="H70" s="256">
        <v>24.7</v>
      </c>
      <c r="I70" s="100">
        <v>230</v>
      </c>
      <c r="J70" s="207" cm="1">
        <f t="array" ref="J70">_xlfn.XLOOKUP($I70,Inputs!$C$6:C$23,Inputs!$D$6:D$23)*$G70</f>
        <v>19.2</v>
      </c>
      <c r="K70" s="258">
        <f t="shared" si="2"/>
        <v>3</v>
      </c>
      <c r="L70" s="241"/>
      <c r="M70" s="241"/>
      <c r="N70" s="241"/>
      <c r="O70" s="241"/>
      <c r="P70" s="241"/>
      <c r="Q70" s="211">
        <f>_xlfn.XLOOKUP($I70,Inputs!$G$6:$G$23,Inputs!$J$6:$J$23)*$K70</f>
        <v>402</v>
      </c>
      <c r="R70" s="211">
        <f>_xlfn.XLOOKUP($I70,Inputs!$G$6:$G$23,Inputs!$K$6:$K$23)*$K70</f>
        <v>435</v>
      </c>
      <c r="S70" s="75" t="s">
        <v>928</v>
      </c>
      <c r="T70" s="68" t="s">
        <v>1295</v>
      </c>
      <c r="U70" s="75" t="s">
        <v>493</v>
      </c>
      <c r="V70" s="68" t="s">
        <v>1183</v>
      </c>
      <c r="W70" s="15"/>
      <c r="X70" s="15"/>
      <c r="Y70" s="57">
        <v>264</v>
      </c>
      <c r="AD70" s="27"/>
      <c r="AF70" s="27"/>
      <c r="AG70" s="27"/>
      <c r="AH70" s="27"/>
    </row>
    <row r="71" spans="1:34" s="12" customFormat="1" ht="18.75">
      <c r="B71" s="16" t="s">
        <v>246</v>
      </c>
      <c r="C71" s="16" t="s">
        <v>223</v>
      </c>
      <c r="D71" s="36" t="s">
        <v>1155</v>
      </c>
      <c r="E71" s="57">
        <v>1</v>
      </c>
      <c r="F71" s="16" t="s">
        <v>355</v>
      </c>
      <c r="G71" s="256">
        <v>140</v>
      </c>
      <c r="H71" s="256">
        <v>86.4</v>
      </c>
      <c r="I71" s="100">
        <v>230</v>
      </c>
      <c r="J71" s="207" cm="1">
        <f t="array" ref="J71">_xlfn.XLOOKUP($I71,Inputs!$C$6:C$23,Inputs!$D$6:D$23)*$G71</f>
        <v>67.2</v>
      </c>
      <c r="K71" s="258">
        <f t="shared" si="2"/>
        <v>2.2399330791500094</v>
      </c>
      <c r="L71" s="241"/>
      <c r="M71" s="241"/>
      <c r="N71" s="241"/>
      <c r="O71" s="241"/>
      <c r="P71" s="241"/>
      <c r="Q71" s="211">
        <f>_xlfn.XLOOKUP($I71,Inputs!$G$6:$G$23,Inputs!$J$6:$J$23)*$K71</f>
        <v>300.15103260610124</v>
      </c>
      <c r="R71" s="211">
        <f>_xlfn.XLOOKUP($I71,Inputs!$G$6:$G$23,Inputs!$K$6:$K$23)*$K71</f>
        <v>324.79029647675134</v>
      </c>
      <c r="S71" s="75" t="s">
        <v>929</v>
      </c>
      <c r="T71" s="68" t="s">
        <v>1300</v>
      </c>
      <c r="U71" s="75" t="s">
        <v>493</v>
      </c>
      <c r="V71" s="68" t="s">
        <v>1183</v>
      </c>
      <c r="W71" s="15"/>
      <c r="X71" s="15"/>
      <c r="Y71" s="57">
        <v>254</v>
      </c>
    </row>
    <row r="72" spans="1:34" ht="18.75">
      <c r="A72" s="41"/>
      <c r="B72" s="16" t="s">
        <v>294</v>
      </c>
      <c r="C72" s="16" t="s">
        <v>223</v>
      </c>
      <c r="D72" s="36" t="s">
        <v>1154</v>
      </c>
      <c r="E72" s="57">
        <v>1</v>
      </c>
      <c r="F72" s="16" t="s">
        <v>355</v>
      </c>
      <c r="G72" s="256">
        <v>4</v>
      </c>
      <c r="H72" s="256">
        <v>2.5</v>
      </c>
      <c r="I72" s="100">
        <v>138</v>
      </c>
      <c r="J72" s="207" cm="1">
        <f t="array" ref="J72">_xlfn.XLOOKUP($I72,Inputs!$C$6:C$23,Inputs!$D$6:D$23)*$G72</f>
        <v>1.7342857142857144</v>
      </c>
      <c r="K72" s="258">
        <f t="shared" si="2"/>
        <v>3</v>
      </c>
      <c r="L72" s="241"/>
      <c r="M72" s="241"/>
      <c r="N72" s="241"/>
      <c r="O72" s="241"/>
      <c r="P72" s="241"/>
      <c r="Q72" s="211">
        <f>_xlfn.XLOOKUP($I72,Inputs!$G$6:$G$23,Inputs!$J$6:$J$23)*$K72</f>
        <v>141</v>
      </c>
      <c r="R72" s="211">
        <f>_xlfn.XLOOKUP($I72,Inputs!$G$6:$G$23,Inputs!$K$6:$K$23)*$K72</f>
        <v>156</v>
      </c>
      <c r="S72" s="75" t="s">
        <v>886</v>
      </c>
      <c r="T72" s="68" t="s">
        <v>1167</v>
      </c>
      <c r="U72" s="75" t="s">
        <v>540</v>
      </c>
      <c r="V72" s="68" t="s">
        <v>1255</v>
      </c>
      <c r="W72" s="15"/>
      <c r="X72" s="15"/>
      <c r="Y72" s="57">
        <v>201</v>
      </c>
      <c r="AD72" s="27"/>
      <c r="AF72" s="27"/>
      <c r="AG72" s="27"/>
      <c r="AH72" s="27"/>
    </row>
    <row r="73" spans="1:34" ht="18.75">
      <c r="A73" s="41"/>
      <c r="B73" s="16" t="s">
        <v>294</v>
      </c>
      <c r="C73" s="16" t="s">
        <v>223</v>
      </c>
      <c r="D73" s="36" t="s">
        <v>1154</v>
      </c>
      <c r="E73" s="57">
        <v>1</v>
      </c>
      <c r="F73" s="16" t="s">
        <v>355</v>
      </c>
      <c r="G73" s="256">
        <v>12</v>
      </c>
      <c r="H73" s="256">
        <v>7.4</v>
      </c>
      <c r="I73" s="100">
        <v>138</v>
      </c>
      <c r="J73" s="207" cm="1">
        <f t="array" ref="J73">_xlfn.XLOOKUP($I73,Inputs!$C$6:C$23,Inputs!$D$6:D$23)*$G73</f>
        <v>5.2028571428571428</v>
      </c>
      <c r="K73" s="258">
        <f t="shared" si="2"/>
        <v>3</v>
      </c>
      <c r="L73" s="241"/>
      <c r="M73" s="241"/>
      <c r="N73" s="241"/>
      <c r="O73" s="241"/>
      <c r="P73" s="241"/>
      <c r="Q73" s="211">
        <f>_xlfn.XLOOKUP($I73,Inputs!$G$6:$G$23,Inputs!$J$6:$J$23)*$K73</f>
        <v>141</v>
      </c>
      <c r="R73" s="211">
        <f>_xlfn.XLOOKUP($I73,Inputs!$G$6:$G$23,Inputs!$K$6:$K$23)*$K73</f>
        <v>156</v>
      </c>
      <c r="S73" s="75" t="s">
        <v>543</v>
      </c>
      <c r="T73" s="68" t="s">
        <v>1313</v>
      </c>
      <c r="U73" s="75" t="s">
        <v>486</v>
      </c>
      <c r="V73" s="68" t="s">
        <v>1256</v>
      </c>
      <c r="W73" s="15"/>
      <c r="X73" s="15"/>
      <c r="Y73" s="57">
        <v>203</v>
      </c>
      <c r="AD73" s="27"/>
      <c r="AF73" s="27"/>
      <c r="AG73" s="27"/>
      <c r="AH73" s="27"/>
    </row>
    <row r="74" spans="1:34" ht="18.75">
      <c r="A74" s="41"/>
      <c r="B74" s="16" t="s">
        <v>375</v>
      </c>
      <c r="C74" s="16" t="s">
        <v>223</v>
      </c>
      <c r="D74" s="36" t="s">
        <v>1154</v>
      </c>
      <c r="E74" s="57">
        <v>1</v>
      </c>
      <c r="F74" s="16" t="s">
        <v>355</v>
      </c>
      <c r="G74" s="256">
        <v>16</v>
      </c>
      <c r="H74" s="256">
        <v>9.9</v>
      </c>
      <c r="I74" s="100">
        <v>138</v>
      </c>
      <c r="J74" s="207" cm="1">
        <f t="array" ref="J74">_xlfn.XLOOKUP($I74,Inputs!$C$6:C$23,Inputs!$D$6:D$23)*$G74</f>
        <v>6.9371428571428577</v>
      </c>
      <c r="K74" s="258">
        <f t="shared" si="2"/>
        <v>3</v>
      </c>
      <c r="L74" s="241"/>
      <c r="M74" s="241"/>
      <c r="N74" s="241"/>
      <c r="O74" s="241"/>
      <c r="P74" s="241"/>
      <c r="Q74" s="211">
        <f>_xlfn.XLOOKUP($I74,Inputs!$G$6:$G$23,Inputs!$J$6:$J$23)*$K74</f>
        <v>141</v>
      </c>
      <c r="R74" s="211">
        <f>_xlfn.XLOOKUP($I74,Inputs!$G$6:$G$23,Inputs!$K$6:$K$23)*$K74</f>
        <v>156</v>
      </c>
      <c r="S74" s="75" t="s">
        <v>886</v>
      </c>
      <c r="T74" s="68" t="s">
        <v>1167</v>
      </c>
      <c r="U74" s="75" t="s">
        <v>486</v>
      </c>
      <c r="V74" s="68" t="s">
        <v>1256</v>
      </c>
      <c r="W74" s="15"/>
      <c r="X74" s="15"/>
      <c r="Y74" s="57">
        <v>204</v>
      </c>
      <c r="AD74" s="27"/>
      <c r="AF74" s="27"/>
      <c r="AG74" s="27"/>
      <c r="AH74" s="27"/>
    </row>
    <row r="75" spans="1:34" ht="18.75">
      <c r="A75" s="41"/>
      <c r="B75" s="16" t="s">
        <v>301</v>
      </c>
      <c r="C75" s="16" t="s">
        <v>223</v>
      </c>
      <c r="D75" s="36" t="s">
        <v>1154</v>
      </c>
      <c r="E75" s="57">
        <v>1</v>
      </c>
      <c r="F75" s="16" t="s">
        <v>355</v>
      </c>
      <c r="G75" s="256">
        <v>12</v>
      </c>
      <c r="H75" s="256">
        <v>7.4</v>
      </c>
      <c r="I75" s="100">
        <v>138</v>
      </c>
      <c r="J75" s="207" cm="1">
        <f t="array" ref="J75">_xlfn.XLOOKUP($I75,Inputs!$C$6:C$23,Inputs!$D$6:D$23)*$G75</f>
        <v>5.2028571428571428</v>
      </c>
      <c r="K75" s="258">
        <f t="shared" si="2"/>
        <v>3</v>
      </c>
      <c r="L75" s="241"/>
      <c r="M75" s="241"/>
      <c r="N75" s="241"/>
      <c r="O75" s="241"/>
      <c r="P75" s="241"/>
      <c r="Q75" s="211">
        <f>_xlfn.XLOOKUP($I75,Inputs!$G$6:$G$23,Inputs!$J$6:$J$23)*$K75</f>
        <v>141</v>
      </c>
      <c r="R75" s="211">
        <f>_xlfn.XLOOKUP($I75,Inputs!$G$6:$G$23,Inputs!$K$6:$K$23)*$K75</f>
        <v>156</v>
      </c>
      <c r="S75" s="179" t="s">
        <v>882</v>
      </c>
      <c r="T75" s="68" t="s">
        <v>1204</v>
      </c>
      <c r="U75" s="75" t="s">
        <v>536</v>
      </c>
      <c r="V75" s="68" t="s">
        <v>1257</v>
      </c>
      <c r="W75" s="15"/>
      <c r="X75" s="15" t="s">
        <v>558</v>
      </c>
      <c r="Y75" s="57">
        <v>249</v>
      </c>
      <c r="AD75" s="27"/>
      <c r="AF75" s="27"/>
      <c r="AG75" s="27"/>
      <c r="AH75" s="27"/>
    </row>
    <row r="76" spans="1:34" ht="18.75">
      <c r="A76" s="41"/>
      <c r="B76" s="16" t="s">
        <v>273</v>
      </c>
      <c r="C76" s="16" t="s">
        <v>223</v>
      </c>
      <c r="D76" s="36" t="s">
        <v>1154</v>
      </c>
      <c r="E76" s="57">
        <v>1</v>
      </c>
      <c r="F76" s="16" t="s">
        <v>355</v>
      </c>
      <c r="G76" s="255">
        <v>1</v>
      </c>
      <c r="H76" s="255">
        <v>0.6</v>
      </c>
      <c r="I76" s="100">
        <v>69</v>
      </c>
      <c r="J76" s="207" cm="1">
        <f t="array" ref="J76">_xlfn.XLOOKUP($I76,Inputs!$C$6:C$23,Inputs!$D$6:D$23)*$G76</f>
        <v>0.38428571428571429</v>
      </c>
      <c r="K76" s="258">
        <f t="shared" si="2"/>
        <v>3</v>
      </c>
      <c r="L76" s="241"/>
      <c r="M76" s="241"/>
      <c r="N76" s="241"/>
      <c r="O76" s="241"/>
      <c r="P76" s="241"/>
      <c r="Q76" s="211">
        <f>_xlfn.XLOOKUP($I76,Inputs!$G$6:$G$23,Inputs!$J$6:$J$23)*$K76</f>
        <v>36</v>
      </c>
      <c r="R76" s="211">
        <f>_xlfn.XLOOKUP($I76,Inputs!$G$6:$G$23,Inputs!$K$6:$K$23)*$K76</f>
        <v>39</v>
      </c>
      <c r="S76" s="75" t="s">
        <v>920</v>
      </c>
      <c r="T76" s="68" t="s">
        <v>1327</v>
      </c>
      <c r="U76" s="212" t="s">
        <v>933</v>
      </c>
      <c r="V76" s="68" t="s">
        <v>1328</v>
      </c>
      <c r="W76" s="15"/>
      <c r="X76" s="15"/>
      <c r="Y76" s="57">
        <v>117</v>
      </c>
      <c r="AD76" s="27"/>
      <c r="AF76" s="27"/>
      <c r="AG76" s="27"/>
      <c r="AH76" s="27"/>
    </row>
    <row r="77" spans="1:34" ht="18.75">
      <c r="A77" s="41"/>
      <c r="B77" s="16" t="s">
        <v>271</v>
      </c>
      <c r="C77" s="16" t="s">
        <v>223</v>
      </c>
      <c r="D77" s="36" t="s">
        <v>1154</v>
      </c>
      <c r="E77" s="57">
        <v>1</v>
      </c>
      <c r="F77" s="16" t="s">
        <v>355</v>
      </c>
      <c r="G77" s="255">
        <v>15</v>
      </c>
      <c r="H77" s="255">
        <v>9.3000000000000007</v>
      </c>
      <c r="I77" s="100">
        <v>69</v>
      </c>
      <c r="J77" s="207" cm="1">
        <f t="array" ref="J77">_xlfn.XLOOKUP($I77,Inputs!$C$6:C$23,Inputs!$D$6:D$23)*$G77</f>
        <v>5.7642857142857142</v>
      </c>
      <c r="K77" s="258">
        <f t="shared" si="2"/>
        <v>3</v>
      </c>
      <c r="L77" s="241"/>
      <c r="M77" s="241"/>
      <c r="N77" s="241"/>
      <c r="O77" s="241"/>
      <c r="P77" s="241"/>
      <c r="Q77" s="211">
        <f>_xlfn.XLOOKUP($I77,Inputs!$G$6:$G$23,Inputs!$J$6:$J$23)*$K77</f>
        <v>36</v>
      </c>
      <c r="R77" s="211">
        <f>_xlfn.XLOOKUP($I77,Inputs!$G$6:$G$23,Inputs!$K$6:$K$23)*$K77</f>
        <v>39</v>
      </c>
      <c r="S77" s="75" t="s">
        <v>456</v>
      </c>
      <c r="T77" s="68" t="s">
        <v>1308</v>
      </c>
      <c r="U77" s="75" t="s">
        <v>512</v>
      </c>
      <c r="V77" s="68" t="s">
        <v>1342</v>
      </c>
      <c r="W77" s="15"/>
      <c r="X77" s="15"/>
      <c r="Y77" s="57">
        <v>93</v>
      </c>
      <c r="AD77" s="27"/>
      <c r="AF77" s="27"/>
      <c r="AG77" s="27"/>
      <c r="AH77" s="27"/>
    </row>
    <row r="78" spans="1:34" ht="18.75">
      <c r="A78" s="41"/>
      <c r="B78" s="16" t="s">
        <v>370</v>
      </c>
      <c r="C78" s="16" t="s">
        <v>223</v>
      </c>
      <c r="D78" s="36" t="s">
        <v>1154</v>
      </c>
      <c r="E78" s="57">
        <v>1</v>
      </c>
      <c r="F78" s="16" t="s">
        <v>355</v>
      </c>
      <c r="G78" s="255">
        <v>7.1</v>
      </c>
      <c r="H78" s="255">
        <v>4.4000000000000004</v>
      </c>
      <c r="I78" s="100">
        <v>69</v>
      </c>
      <c r="J78" s="207" cm="1">
        <f t="array" ref="J78">_xlfn.XLOOKUP($I78,Inputs!$C$6:C$23,Inputs!$D$6:D$23)*$G78</f>
        <v>2.7284285714285712</v>
      </c>
      <c r="K78" s="258">
        <f t="shared" si="2"/>
        <v>3</v>
      </c>
      <c r="L78" s="241"/>
      <c r="M78" s="241"/>
      <c r="N78" s="241"/>
      <c r="O78" s="241"/>
      <c r="P78" s="241"/>
      <c r="Q78" s="211">
        <f>_xlfn.XLOOKUP($I78,Inputs!$G$6:$G$23,Inputs!$J$6:$J$23)*$K78</f>
        <v>36</v>
      </c>
      <c r="R78" s="211">
        <f>_xlfn.XLOOKUP($I78,Inputs!$G$6:$G$23,Inputs!$K$6:$K$23)*$K78</f>
        <v>39</v>
      </c>
      <c r="S78" s="75" t="s">
        <v>916</v>
      </c>
      <c r="T78" s="68" t="s">
        <v>1285</v>
      </c>
      <c r="U78" s="75" t="s">
        <v>496</v>
      </c>
      <c r="V78" s="68" t="s">
        <v>1332</v>
      </c>
      <c r="W78" s="15"/>
      <c r="X78" s="15"/>
      <c r="Y78" s="57">
        <v>132</v>
      </c>
      <c r="AD78" s="27"/>
      <c r="AF78" s="27"/>
      <c r="AG78" s="27"/>
      <c r="AH78" s="27"/>
    </row>
    <row r="79" spans="1:34" ht="18.75">
      <c r="A79" s="41"/>
      <c r="B79" s="16" t="s">
        <v>394</v>
      </c>
      <c r="C79" s="16" t="s">
        <v>223</v>
      </c>
      <c r="D79" s="36" t="s">
        <v>1155</v>
      </c>
      <c r="E79" s="57">
        <v>1</v>
      </c>
      <c r="F79" s="16" t="s">
        <v>355</v>
      </c>
      <c r="G79" s="255">
        <v>10</v>
      </c>
      <c r="H79" s="255">
        <v>6.2</v>
      </c>
      <c r="I79" s="100">
        <v>69</v>
      </c>
      <c r="J79" s="207" cm="1">
        <f t="array" ref="J79">_xlfn.XLOOKUP($I79,Inputs!$C$6:C$23,Inputs!$D$6:D$23)*$G79</f>
        <v>3.842857142857143</v>
      </c>
      <c r="K79" s="258">
        <f t="shared" si="2"/>
        <v>3</v>
      </c>
      <c r="L79" s="241"/>
      <c r="M79" s="241"/>
      <c r="N79" s="241"/>
      <c r="O79" s="241"/>
      <c r="P79" s="241"/>
      <c r="Q79" s="211">
        <f>_xlfn.XLOOKUP($I79,Inputs!$G$6:$G$23,Inputs!$J$6:$J$23)*$K79</f>
        <v>36</v>
      </c>
      <c r="R79" s="211">
        <f>_xlfn.XLOOKUP($I79,Inputs!$G$6:$G$23,Inputs!$K$6:$K$23)*$K79</f>
        <v>39</v>
      </c>
      <c r="S79" s="75" t="s">
        <v>473</v>
      </c>
      <c r="T79" s="68" t="s">
        <v>1310</v>
      </c>
      <c r="U79" s="75" t="s">
        <v>474</v>
      </c>
      <c r="V79" s="68" t="s">
        <v>1217</v>
      </c>
      <c r="W79" s="15"/>
      <c r="X79" s="15"/>
      <c r="Y79" s="57">
        <v>143</v>
      </c>
      <c r="AD79" s="27"/>
      <c r="AF79" s="27"/>
      <c r="AG79" s="27"/>
      <c r="AH79" s="27"/>
    </row>
    <row r="80" spans="1:34" ht="18.75">
      <c r="A80" s="41"/>
      <c r="B80" s="16" t="s">
        <v>319</v>
      </c>
      <c r="C80" s="16" t="s">
        <v>223</v>
      </c>
      <c r="D80" s="36" t="s">
        <v>1154</v>
      </c>
      <c r="E80" s="57">
        <v>1</v>
      </c>
      <c r="F80" s="16" t="s">
        <v>355</v>
      </c>
      <c r="G80" s="255">
        <v>10</v>
      </c>
      <c r="H80" s="255">
        <v>6.2</v>
      </c>
      <c r="I80" s="100">
        <v>69</v>
      </c>
      <c r="J80" s="207" cm="1">
        <f t="array" ref="J80">_xlfn.XLOOKUP($I80,Inputs!$C$6:C$23,Inputs!$D$6:D$23)*$G80</f>
        <v>3.842857142857143</v>
      </c>
      <c r="K80" s="258">
        <f t="shared" si="2"/>
        <v>3</v>
      </c>
      <c r="L80" s="241"/>
      <c r="M80" s="241"/>
      <c r="N80" s="241"/>
      <c r="O80" s="241"/>
      <c r="P80" s="241"/>
      <c r="Q80" s="211">
        <f>_xlfn.XLOOKUP($I80,Inputs!$G$6:$G$23,Inputs!$J$6:$J$23)*$K80</f>
        <v>36</v>
      </c>
      <c r="R80" s="211">
        <f>_xlfn.XLOOKUP($I80,Inputs!$G$6:$G$23,Inputs!$K$6:$K$23)*$K80</f>
        <v>39</v>
      </c>
      <c r="S80" s="75" t="s">
        <v>917</v>
      </c>
      <c r="T80" s="68" t="s">
        <v>1273</v>
      </c>
      <c r="U80" s="75" t="s">
        <v>427</v>
      </c>
      <c r="V80" s="68" t="s">
        <v>1089</v>
      </c>
      <c r="W80" s="15"/>
      <c r="X80" s="15" t="s">
        <v>1090</v>
      </c>
      <c r="Y80" s="57">
        <v>49</v>
      </c>
      <c r="AD80" s="27"/>
      <c r="AF80" s="27"/>
      <c r="AG80" s="27"/>
      <c r="AH80" s="27"/>
    </row>
    <row r="81" spans="1:34" ht="18.75">
      <c r="A81" s="41"/>
      <c r="B81" s="16" t="s">
        <v>299</v>
      </c>
      <c r="C81" s="16" t="s">
        <v>223</v>
      </c>
      <c r="D81" s="36" t="s">
        <v>1154</v>
      </c>
      <c r="E81" s="57">
        <v>1</v>
      </c>
      <c r="F81" s="16" t="s">
        <v>355</v>
      </c>
      <c r="G81" s="256">
        <v>54</v>
      </c>
      <c r="H81" s="256">
        <v>33.299999999999997</v>
      </c>
      <c r="I81" s="100">
        <v>138</v>
      </c>
      <c r="J81" s="207" cm="1">
        <f t="array" ref="J81">_xlfn.XLOOKUP($I81,Inputs!$C$6:C$23,Inputs!$D$6:D$23)*$G81</f>
        <v>23.412857142857145</v>
      </c>
      <c r="K81" s="258">
        <f t="shared" si="2"/>
        <v>3</v>
      </c>
      <c r="L81" s="241"/>
      <c r="M81" s="241"/>
      <c r="N81" s="241"/>
      <c r="O81" s="241"/>
      <c r="P81" s="241"/>
      <c r="Q81" s="211">
        <f>_xlfn.XLOOKUP($I81,Inputs!$G$6:$G$23,Inputs!$J$6:$J$23)*$K81</f>
        <v>141</v>
      </c>
      <c r="R81" s="211">
        <f>_xlfn.XLOOKUP($I81,Inputs!$G$6:$G$23,Inputs!$K$6:$K$23)*$K81</f>
        <v>156</v>
      </c>
      <c r="S81" s="75" t="s">
        <v>882</v>
      </c>
      <c r="T81" s="68" t="s">
        <v>1204</v>
      </c>
      <c r="U81" s="75" t="s">
        <v>538</v>
      </c>
      <c r="V81" s="68" t="s">
        <v>1207</v>
      </c>
      <c r="W81" s="15"/>
      <c r="X81" s="15"/>
      <c r="Y81" s="57">
        <v>162</v>
      </c>
      <c r="AD81" s="27"/>
      <c r="AF81" s="27"/>
      <c r="AG81" s="27"/>
      <c r="AH81" s="27"/>
    </row>
    <row r="82" spans="1:34" s="160" customFormat="1" ht="18.75">
      <c r="B82" s="16" t="s">
        <v>388</v>
      </c>
      <c r="C82" s="16" t="s">
        <v>223</v>
      </c>
      <c r="D82" s="36" t="s">
        <v>1154</v>
      </c>
      <c r="E82" s="57">
        <v>1</v>
      </c>
      <c r="F82" s="16" t="s">
        <v>355</v>
      </c>
      <c r="G82" s="255">
        <v>0.5</v>
      </c>
      <c r="H82" s="255">
        <v>0.3</v>
      </c>
      <c r="I82" s="100">
        <v>69</v>
      </c>
      <c r="J82" s="207" cm="1">
        <f t="array" ref="J82">_xlfn.XLOOKUP($I82,Inputs!$C$6:C$23,Inputs!$D$6:D$23)*$G82</f>
        <v>0.19214285714285714</v>
      </c>
      <c r="K82" s="258">
        <f t="shared" si="2"/>
        <v>3</v>
      </c>
      <c r="L82" s="241"/>
      <c r="M82" s="241"/>
      <c r="N82" s="241"/>
      <c r="O82" s="241"/>
      <c r="P82" s="241"/>
      <c r="Q82" s="211">
        <f>_xlfn.XLOOKUP($I82,Inputs!$G$6:$G$23,Inputs!$J$6:$J$23)*$K82</f>
        <v>36</v>
      </c>
      <c r="R82" s="211">
        <f>_xlfn.XLOOKUP($I82,Inputs!$G$6:$G$23,Inputs!$K$6:$K$23)*$K82</f>
        <v>39</v>
      </c>
      <c r="S82" s="75" t="s">
        <v>886</v>
      </c>
      <c r="T82" s="68" t="s">
        <v>1167</v>
      </c>
      <c r="U82" s="75" t="s">
        <v>405</v>
      </c>
      <c r="V82" s="68" t="s">
        <v>1258</v>
      </c>
      <c r="W82" s="15"/>
      <c r="X82" s="15"/>
      <c r="Y82" s="57">
        <v>69</v>
      </c>
    </row>
    <row r="83" spans="1:34" ht="18.75">
      <c r="A83" s="41"/>
      <c r="B83" s="16" t="s">
        <v>268</v>
      </c>
      <c r="C83" s="16" t="s">
        <v>223</v>
      </c>
      <c r="D83" s="36" t="s">
        <v>1154</v>
      </c>
      <c r="E83" s="57">
        <v>1</v>
      </c>
      <c r="F83" s="16" t="s">
        <v>355</v>
      </c>
      <c r="G83" s="255">
        <v>6.7</v>
      </c>
      <c r="H83" s="255">
        <v>4.0999999999999996</v>
      </c>
      <c r="I83" s="100">
        <v>69</v>
      </c>
      <c r="J83" s="207" cm="1">
        <f t="array" ref="J83">_xlfn.XLOOKUP($I83,Inputs!$C$6:C$23,Inputs!$D$6:D$23)*$G83</f>
        <v>2.5747142857142857</v>
      </c>
      <c r="K83" s="258">
        <f t="shared" si="2"/>
        <v>3</v>
      </c>
      <c r="L83" s="241"/>
      <c r="M83" s="241"/>
      <c r="N83" s="241"/>
      <c r="O83" s="241"/>
      <c r="P83" s="241"/>
      <c r="Q83" s="211">
        <f>_xlfn.XLOOKUP($I83,Inputs!$G$6:$G$23,Inputs!$J$6:$J$23)*$K83</f>
        <v>36</v>
      </c>
      <c r="R83" s="211">
        <f>_xlfn.XLOOKUP($I83,Inputs!$G$6:$G$23,Inputs!$K$6:$K$23)*$K83</f>
        <v>39</v>
      </c>
      <c r="S83" s="75" t="s">
        <v>411</v>
      </c>
      <c r="T83" s="68" t="s">
        <v>1206</v>
      </c>
      <c r="U83" s="75" t="s">
        <v>413</v>
      </c>
      <c r="V83" s="68" t="s">
        <v>1259</v>
      </c>
      <c r="W83" s="15"/>
      <c r="X83" s="15"/>
      <c r="Y83" s="57">
        <v>17</v>
      </c>
      <c r="AD83" s="27"/>
      <c r="AF83" s="27"/>
      <c r="AG83" s="27"/>
      <c r="AH83" s="27"/>
    </row>
    <row r="84" spans="1:34" ht="18.75">
      <c r="A84" s="41"/>
      <c r="B84" s="16" t="s">
        <v>360</v>
      </c>
      <c r="C84" s="16" t="s">
        <v>223</v>
      </c>
      <c r="D84" s="36" t="s">
        <v>1154</v>
      </c>
      <c r="E84" s="57">
        <v>1</v>
      </c>
      <c r="F84" s="16" t="s">
        <v>355</v>
      </c>
      <c r="G84" s="255">
        <v>15.9</v>
      </c>
      <c r="H84" s="255">
        <v>9.8000000000000007</v>
      </c>
      <c r="I84" s="100">
        <v>69</v>
      </c>
      <c r="J84" s="207" cm="1">
        <f t="array" ref="J84">_xlfn.XLOOKUP($I84,Inputs!$C$6:C$23,Inputs!$D$6:D$23)*$G84</f>
        <v>6.1101428571428569</v>
      </c>
      <c r="K84" s="258">
        <f t="shared" si="2"/>
        <v>3</v>
      </c>
      <c r="L84" s="241"/>
      <c r="M84" s="241"/>
      <c r="N84" s="241"/>
      <c r="O84" s="241"/>
      <c r="P84" s="241"/>
      <c r="Q84" s="211">
        <f>_xlfn.XLOOKUP($I84,Inputs!$G$6:$G$23,Inputs!$J$6:$J$23)*$K84</f>
        <v>36</v>
      </c>
      <c r="R84" s="211">
        <f>_xlfn.XLOOKUP($I84,Inputs!$G$6:$G$23,Inputs!$K$6:$K$23)*$K84</f>
        <v>39</v>
      </c>
      <c r="S84" s="75" t="s">
        <v>438</v>
      </c>
      <c r="T84" s="68" t="s">
        <v>1165</v>
      </c>
      <c r="U84" s="212" t="s">
        <v>439</v>
      </c>
      <c r="V84" s="68" t="s">
        <v>1163</v>
      </c>
      <c r="W84" s="15"/>
      <c r="X84" s="15"/>
      <c r="Y84" s="57">
        <v>70</v>
      </c>
      <c r="AD84" s="27"/>
      <c r="AF84" s="27"/>
      <c r="AG84" s="27"/>
      <c r="AH84" s="27"/>
    </row>
    <row r="85" spans="1:34" ht="18.75">
      <c r="A85" s="41"/>
      <c r="B85" s="16" t="s">
        <v>240</v>
      </c>
      <c r="C85" s="16" t="s">
        <v>223</v>
      </c>
      <c r="D85" s="36" t="s">
        <v>1155</v>
      </c>
      <c r="E85" s="57">
        <v>1</v>
      </c>
      <c r="F85" s="16" t="s">
        <v>355</v>
      </c>
      <c r="G85" s="256">
        <v>25</v>
      </c>
      <c r="H85" s="256">
        <v>15.4</v>
      </c>
      <c r="I85" s="100">
        <v>138</v>
      </c>
      <c r="J85" s="207" cm="1">
        <f t="array" ref="J85">_xlfn.XLOOKUP($I85,Inputs!$C$6:C$23,Inputs!$D$6:D$23)*$G85</f>
        <v>10.839285714285715</v>
      </c>
      <c r="K85" s="258">
        <f t="shared" si="2"/>
        <v>3</v>
      </c>
      <c r="L85" s="241"/>
      <c r="M85" s="241"/>
      <c r="N85" s="241"/>
      <c r="O85" s="241"/>
      <c r="P85" s="241"/>
      <c r="Q85" s="211">
        <f>_xlfn.XLOOKUP($I85,Inputs!$G$6:$G$23,Inputs!$J$6:$J$23)*$K85</f>
        <v>141</v>
      </c>
      <c r="R85" s="211">
        <f>_xlfn.XLOOKUP($I85,Inputs!$G$6:$G$23,Inputs!$K$6:$K$23)*$K85</f>
        <v>156</v>
      </c>
      <c r="S85" s="75" t="s">
        <v>490</v>
      </c>
      <c r="T85" s="68" t="s">
        <v>1262</v>
      </c>
      <c r="U85" s="75" t="s">
        <v>923</v>
      </c>
      <c r="V85" s="68" t="s">
        <v>1260</v>
      </c>
      <c r="W85" s="15"/>
      <c r="X85" s="15"/>
      <c r="Y85" s="57">
        <v>241</v>
      </c>
      <c r="AD85" s="27"/>
      <c r="AF85" s="27"/>
      <c r="AG85" s="27"/>
      <c r="AH85" s="27"/>
    </row>
    <row r="86" spans="1:34" ht="18.75">
      <c r="A86" s="41"/>
      <c r="B86" s="16" t="s">
        <v>270</v>
      </c>
      <c r="C86" s="16" t="s">
        <v>223</v>
      </c>
      <c r="D86" s="36" t="s">
        <v>1154</v>
      </c>
      <c r="E86" s="57">
        <v>1</v>
      </c>
      <c r="F86" s="16" t="s">
        <v>355</v>
      </c>
      <c r="G86" s="255">
        <v>3.5</v>
      </c>
      <c r="H86" s="255">
        <v>2.2000000000000002</v>
      </c>
      <c r="I86" s="100">
        <v>69</v>
      </c>
      <c r="J86" s="207" cm="1">
        <f t="array" ref="J86">_xlfn.XLOOKUP($I86,Inputs!$C$6:C$23,Inputs!$D$6:D$23)*$G86</f>
        <v>1.345</v>
      </c>
      <c r="K86" s="258">
        <f t="shared" si="2"/>
        <v>3</v>
      </c>
      <c r="L86" s="241"/>
      <c r="M86" s="241"/>
      <c r="N86" s="241"/>
      <c r="O86" s="241"/>
      <c r="P86" s="241"/>
      <c r="Q86" s="211">
        <f>_xlfn.XLOOKUP($I86,Inputs!$G$6:$G$23,Inputs!$J$6:$J$23)*$K86</f>
        <v>36</v>
      </c>
      <c r="R86" s="211">
        <f>_xlfn.XLOOKUP($I86,Inputs!$G$6:$G$23,Inputs!$K$6:$K$23)*$K86</f>
        <v>39</v>
      </c>
      <c r="S86" s="75" t="s">
        <v>876</v>
      </c>
      <c r="T86" s="68" t="s">
        <v>1197</v>
      </c>
      <c r="U86" s="75" t="s">
        <v>407</v>
      </c>
      <c r="V86" s="68" t="s">
        <v>1261</v>
      </c>
      <c r="W86" s="15"/>
      <c r="X86" s="15"/>
      <c r="Y86" s="57">
        <v>58</v>
      </c>
      <c r="AD86" s="27"/>
      <c r="AF86" s="27"/>
      <c r="AG86" s="27"/>
      <c r="AH86" s="27"/>
    </row>
    <row r="87" spans="1:34" ht="18.75">
      <c r="A87" s="41"/>
      <c r="B87" s="16" t="s">
        <v>266</v>
      </c>
      <c r="C87" s="16" t="s">
        <v>223</v>
      </c>
      <c r="D87" s="36" t="s">
        <v>1154</v>
      </c>
      <c r="E87" s="57">
        <v>1</v>
      </c>
      <c r="F87" s="16" t="s">
        <v>355</v>
      </c>
      <c r="G87" s="255">
        <v>2.2000000000000002</v>
      </c>
      <c r="H87" s="255">
        <v>1.4</v>
      </c>
      <c r="I87" s="100">
        <v>69</v>
      </c>
      <c r="J87" s="207" cm="1">
        <f t="array" ref="J87">_xlfn.XLOOKUP($I87,Inputs!$C$6:C$23,Inputs!$D$6:D$23)*$G87</f>
        <v>0.84542857142857153</v>
      </c>
      <c r="K87" s="258">
        <f t="shared" si="2"/>
        <v>3</v>
      </c>
      <c r="L87" s="241"/>
      <c r="M87" s="241"/>
      <c r="N87" s="241"/>
      <c r="O87" s="241"/>
      <c r="P87" s="241"/>
      <c r="Q87" s="211">
        <f>_xlfn.XLOOKUP($I87,Inputs!$G$6:$G$23,Inputs!$J$6:$J$23)*$K87</f>
        <v>36</v>
      </c>
      <c r="R87" s="211">
        <f>_xlfn.XLOOKUP($I87,Inputs!$G$6:$G$23,Inputs!$K$6:$K$23)*$K87</f>
        <v>39</v>
      </c>
      <c r="S87" s="212" t="s">
        <v>907</v>
      </c>
      <c r="T87" s="68" t="s">
        <v>900</v>
      </c>
      <c r="U87" s="75" t="s">
        <v>407</v>
      </c>
      <c r="V87" s="68" t="s">
        <v>1261</v>
      </c>
      <c r="W87" s="15"/>
      <c r="X87" s="15"/>
      <c r="Y87" s="57">
        <v>6</v>
      </c>
      <c r="AD87" s="27"/>
      <c r="AF87" s="27"/>
      <c r="AG87" s="27"/>
      <c r="AH87" s="27"/>
    </row>
    <row r="88" spans="1:34" ht="18.75">
      <c r="A88" s="41"/>
      <c r="B88" s="16" t="s">
        <v>400</v>
      </c>
      <c r="C88" s="16" t="s">
        <v>223</v>
      </c>
      <c r="D88" s="36" t="s">
        <v>1154</v>
      </c>
      <c r="E88" s="57">
        <v>1</v>
      </c>
      <c r="F88" s="16" t="s">
        <v>355</v>
      </c>
      <c r="G88" s="257">
        <v>19.7</v>
      </c>
      <c r="H88" s="257">
        <v>12.2</v>
      </c>
      <c r="I88" s="100">
        <v>138</v>
      </c>
      <c r="J88" s="207" cm="1">
        <f t="array" ref="J88">_xlfn.XLOOKUP($I88,Inputs!$C$6:C$23,Inputs!$D$6:D$23)*$G88</f>
        <v>8.5413571428571426</v>
      </c>
      <c r="K88" s="258">
        <f t="shared" si="2"/>
        <v>3</v>
      </c>
      <c r="L88" s="241"/>
      <c r="M88" s="241"/>
      <c r="N88" s="241"/>
      <c r="O88" s="241"/>
      <c r="P88" s="241"/>
      <c r="Q88" s="211">
        <f>_xlfn.XLOOKUP($I88,Inputs!$G$6:$G$23,Inputs!$J$6:$J$23)*$K88</f>
        <v>141</v>
      </c>
      <c r="R88" s="211">
        <f>_xlfn.XLOOKUP($I88,Inputs!$G$6:$G$23,Inputs!$K$6:$K$23)*$K88</f>
        <v>156</v>
      </c>
      <c r="S88" s="75" t="s">
        <v>878</v>
      </c>
      <c r="T88" s="68" t="s">
        <v>1212</v>
      </c>
      <c r="U88" s="75" t="s">
        <v>492</v>
      </c>
      <c r="V88" s="68" t="s">
        <v>1184</v>
      </c>
      <c r="W88" s="15"/>
      <c r="X88" s="15"/>
      <c r="Y88" s="57">
        <v>248</v>
      </c>
      <c r="AD88" s="27"/>
      <c r="AF88" s="27"/>
      <c r="AG88" s="27"/>
      <c r="AH88" s="27"/>
    </row>
    <row r="89" spans="1:34" ht="18.75">
      <c r="A89" s="41"/>
      <c r="B89" s="16" t="s">
        <v>377</v>
      </c>
      <c r="C89" s="16" t="s">
        <v>223</v>
      </c>
      <c r="D89" s="36" t="s">
        <v>1154</v>
      </c>
      <c r="E89" s="57">
        <v>1</v>
      </c>
      <c r="F89" s="16" t="s">
        <v>355</v>
      </c>
      <c r="G89" s="256">
        <v>40</v>
      </c>
      <c r="H89" s="256">
        <v>24.7</v>
      </c>
      <c r="I89" s="100">
        <v>138</v>
      </c>
      <c r="J89" s="207" cm="1">
        <f t="array" ref="J89">_xlfn.XLOOKUP($I89,Inputs!$C$6:C$23,Inputs!$D$6:D$23)*$G89</f>
        <v>17.342857142857145</v>
      </c>
      <c r="K89" s="258">
        <f t="shared" si="2"/>
        <v>3</v>
      </c>
      <c r="L89" s="241"/>
      <c r="M89" s="241"/>
      <c r="N89" s="241"/>
      <c r="O89" s="241"/>
      <c r="P89" s="241"/>
      <c r="Q89" s="211">
        <f>_xlfn.XLOOKUP($I89,Inputs!$G$6:$G$23,Inputs!$J$6:$J$23)*$K89</f>
        <v>141</v>
      </c>
      <c r="R89" s="211">
        <f>_xlfn.XLOOKUP($I89,Inputs!$G$6:$G$23,Inputs!$K$6:$K$23)*$K89</f>
        <v>156</v>
      </c>
      <c r="S89" s="75" t="s">
        <v>445</v>
      </c>
      <c r="T89" s="68" t="s">
        <v>1346</v>
      </c>
      <c r="U89" s="75" t="s">
        <v>492</v>
      </c>
      <c r="V89" s="68" t="s">
        <v>1184</v>
      </c>
      <c r="W89" s="15"/>
      <c r="X89" s="15"/>
      <c r="Y89" s="57">
        <v>217</v>
      </c>
      <c r="AD89" s="27"/>
      <c r="AF89" s="27"/>
      <c r="AG89" s="27"/>
      <c r="AH89" s="27"/>
    </row>
    <row r="90" spans="1:34" ht="18.75">
      <c r="A90" s="41"/>
      <c r="B90" s="16" t="s">
        <v>283</v>
      </c>
      <c r="C90" s="16" t="s">
        <v>223</v>
      </c>
      <c r="D90" s="36" t="s">
        <v>1155</v>
      </c>
      <c r="E90" s="57">
        <v>1</v>
      </c>
      <c r="F90" s="16" t="s">
        <v>355</v>
      </c>
      <c r="G90" s="256">
        <v>14</v>
      </c>
      <c r="H90" s="256">
        <v>8.6</v>
      </c>
      <c r="I90" s="100">
        <v>138</v>
      </c>
      <c r="J90" s="207" cm="1">
        <f t="array" ref="J90">_xlfn.XLOOKUP($I90,Inputs!$C$6:C$23,Inputs!$D$6:D$23)*$G90</f>
        <v>6.07</v>
      </c>
      <c r="K90" s="258">
        <f t="shared" si="2"/>
        <v>3</v>
      </c>
      <c r="L90" s="241"/>
      <c r="M90" s="241"/>
      <c r="N90" s="241"/>
      <c r="O90" s="241"/>
      <c r="P90" s="241"/>
      <c r="Q90" s="211">
        <f>_xlfn.XLOOKUP($I90,Inputs!$G$6:$G$23,Inputs!$J$6:$J$23)*$K90</f>
        <v>141</v>
      </c>
      <c r="R90" s="211">
        <f>_xlfn.XLOOKUP($I90,Inputs!$G$6:$G$23,Inputs!$K$6:$K$23)*$K90</f>
        <v>156</v>
      </c>
      <c r="S90" s="212" t="s">
        <v>927</v>
      </c>
      <c r="T90" s="68" t="s">
        <v>893</v>
      </c>
      <c r="U90" s="75" t="s">
        <v>490</v>
      </c>
      <c r="V90" s="68" t="s">
        <v>1262</v>
      </c>
      <c r="W90" s="15"/>
      <c r="X90" s="15"/>
      <c r="Y90" s="57">
        <v>240</v>
      </c>
      <c r="AD90" s="27"/>
      <c r="AF90" s="27"/>
      <c r="AG90" s="27"/>
      <c r="AH90" s="27"/>
    </row>
    <row r="91" spans="1:34" ht="18.75">
      <c r="A91" s="41"/>
      <c r="B91" s="16" t="s">
        <v>310</v>
      </c>
      <c r="C91" s="16" t="s">
        <v>223</v>
      </c>
      <c r="D91" s="36" t="s">
        <v>1155</v>
      </c>
      <c r="E91" s="57">
        <v>1</v>
      </c>
      <c r="F91" s="16" t="s">
        <v>355</v>
      </c>
      <c r="G91" s="256">
        <v>50</v>
      </c>
      <c r="H91" s="256">
        <v>30.9</v>
      </c>
      <c r="I91" s="100">
        <v>138</v>
      </c>
      <c r="J91" s="207" cm="1">
        <f t="array" ref="J91">_xlfn.XLOOKUP($I91,Inputs!$C$6:C$23,Inputs!$D$6:D$23)*$G91</f>
        <v>21.678571428571431</v>
      </c>
      <c r="K91" s="258">
        <f t="shared" si="2"/>
        <v>3</v>
      </c>
      <c r="L91" s="241"/>
      <c r="M91" s="241"/>
      <c r="N91" s="241"/>
      <c r="O91" s="241"/>
      <c r="P91" s="241"/>
      <c r="Q91" s="211">
        <f>_xlfn.XLOOKUP($I91,Inputs!$G$6:$G$23,Inputs!$J$6:$J$23)*$K91</f>
        <v>141</v>
      </c>
      <c r="R91" s="211">
        <f>_xlfn.XLOOKUP($I91,Inputs!$G$6:$G$23,Inputs!$K$6:$K$23)*$K91</f>
        <v>156</v>
      </c>
      <c r="S91" s="75" t="s">
        <v>491</v>
      </c>
      <c r="T91" s="68" t="s">
        <v>1347</v>
      </c>
      <c r="U91" s="75" t="s">
        <v>490</v>
      </c>
      <c r="V91" s="68" t="s">
        <v>1262</v>
      </c>
      <c r="W91" s="15"/>
      <c r="X91" s="15"/>
      <c r="Y91" s="57">
        <v>244</v>
      </c>
      <c r="AD91" s="27"/>
      <c r="AF91" s="27"/>
      <c r="AG91" s="27"/>
      <c r="AH91" s="27"/>
    </row>
    <row r="92" spans="1:34" s="12" customFormat="1" ht="18.75">
      <c r="B92" s="16" t="s">
        <v>302</v>
      </c>
      <c r="C92" s="16" t="s">
        <v>223</v>
      </c>
      <c r="D92" s="36" t="s">
        <v>1155</v>
      </c>
      <c r="E92" s="57">
        <v>1</v>
      </c>
      <c r="F92" s="16" t="s">
        <v>355</v>
      </c>
      <c r="G92" s="256">
        <v>50</v>
      </c>
      <c r="H92" s="256">
        <v>30.9</v>
      </c>
      <c r="I92" s="100">
        <v>138</v>
      </c>
      <c r="J92" s="207" cm="1">
        <f t="array" ref="J92">_xlfn.XLOOKUP($I92,Inputs!$C$6:C$23,Inputs!$D$6:D$23)*$G92</f>
        <v>21.678571428571431</v>
      </c>
      <c r="K92" s="258">
        <f t="shared" si="2"/>
        <v>3</v>
      </c>
      <c r="L92" s="241"/>
      <c r="M92" s="241"/>
      <c r="N92" s="241"/>
      <c r="O92" s="241"/>
      <c r="P92" s="241"/>
      <c r="Q92" s="211">
        <f>_xlfn.XLOOKUP($I92,Inputs!$G$6:$G$23,Inputs!$J$6:$J$23)*$K92</f>
        <v>141</v>
      </c>
      <c r="R92" s="211">
        <f>_xlfn.XLOOKUP($I92,Inputs!$G$6:$G$23,Inputs!$K$6:$K$23)*$K92</f>
        <v>156</v>
      </c>
      <c r="S92" s="75" t="s">
        <v>491</v>
      </c>
      <c r="T92" s="68" t="s">
        <v>1347</v>
      </c>
      <c r="U92" s="75" t="s">
        <v>490</v>
      </c>
      <c r="V92" s="68" t="s">
        <v>1262</v>
      </c>
      <c r="W92" s="15"/>
      <c r="X92" s="15"/>
      <c r="Y92" s="57">
        <v>246</v>
      </c>
    </row>
    <row r="93" spans="1:34" ht="18.75">
      <c r="A93" s="41"/>
      <c r="B93" s="16" t="s">
        <v>278</v>
      </c>
      <c r="C93" s="16" t="s">
        <v>223</v>
      </c>
      <c r="D93" s="36" t="s">
        <v>1154</v>
      </c>
      <c r="E93" s="57">
        <v>1</v>
      </c>
      <c r="F93" s="16" t="s">
        <v>355</v>
      </c>
      <c r="G93" s="256">
        <v>28</v>
      </c>
      <c r="H93" s="256">
        <v>17.3</v>
      </c>
      <c r="I93" s="100">
        <v>138</v>
      </c>
      <c r="J93" s="207" cm="1">
        <f t="array" ref="J93">_xlfn.XLOOKUP($I93,Inputs!$C$6:C$23,Inputs!$D$6:D$23)*$G93</f>
        <v>12.14</v>
      </c>
      <c r="K93" s="258">
        <f t="shared" si="2"/>
        <v>3</v>
      </c>
      <c r="L93" s="241"/>
      <c r="M93" s="241"/>
      <c r="N93" s="241"/>
      <c r="O93" s="241"/>
      <c r="P93" s="241"/>
      <c r="Q93" s="211">
        <f>_xlfn.XLOOKUP($I93,Inputs!$G$6:$G$23,Inputs!$J$6:$J$23)*$K93</f>
        <v>141</v>
      </c>
      <c r="R93" s="211">
        <f>_xlfn.XLOOKUP($I93,Inputs!$G$6:$G$23,Inputs!$K$6:$K$23)*$K93</f>
        <v>156</v>
      </c>
      <c r="S93" s="75" t="s">
        <v>917</v>
      </c>
      <c r="T93" s="68" t="s">
        <v>1273</v>
      </c>
      <c r="U93" s="75" t="s">
        <v>550</v>
      </c>
      <c r="V93" s="68" t="s">
        <v>1263</v>
      </c>
      <c r="W93" s="15"/>
      <c r="X93" s="15"/>
      <c r="Y93" s="57">
        <v>169</v>
      </c>
      <c r="AD93" s="27"/>
      <c r="AF93" s="27"/>
      <c r="AG93" s="27"/>
      <c r="AH93" s="27"/>
    </row>
    <row r="94" spans="1:34" ht="18.75">
      <c r="A94" s="41"/>
      <c r="B94" s="16" t="s">
        <v>300</v>
      </c>
      <c r="C94" s="16" t="s">
        <v>223</v>
      </c>
      <c r="D94" s="36" t="s">
        <v>1154</v>
      </c>
      <c r="E94" s="57">
        <v>1</v>
      </c>
      <c r="F94" s="16" t="s">
        <v>355</v>
      </c>
      <c r="G94" s="256">
        <v>60</v>
      </c>
      <c r="H94" s="256">
        <v>37</v>
      </c>
      <c r="I94" s="100">
        <v>138</v>
      </c>
      <c r="J94" s="207" cm="1">
        <f t="array" ref="J94">_xlfn.XLOOKUP($I94,Inputs!$C$6:C$23,Inputs!$D$6:D$23)*$G94</f>
        <v>26.014285714285716</v>
      </c>
      <c r="K94" s="258">
        <f t="shared" si="2"/>
        <v>3</v>
      </c>
      <c r="L94" s="241"/>
      <c r="M94" s="241"/>
      <c r="N94" s="241"/>
      <c r="O94" s="241"/>
      <c r="P94" s="241"/>
      <c r="Q94" s="211">
        <f>_xlfn.XLOOKUP($I94,Inputs!$G$6:$G$23,Inputs!$J$6:$J$23)*$K94</f>
        <v>141</v>
      </c>
      <c r="R94" s="211">
        <f>_xlfn.XLOOKUP($I94,Inputs!$G$6:$G$23,Inputs!$K$6:$K$23)*$K94</f>
        <v>156</v>
      </c>
      <c r="S94" s="75" t="s">
        <v>882</v>
      </c>
      <c r="T94" s="68" t="s">
        <v>1204</v>
      </c>
      <c r="U94" s="75" t="s">
        <v>535</v>
      </c>
      <c r="V94" s="68" t="s">
        <v>1333</v>
      </c>
      <c r="W94" s="15"/>
      <c r="X94" s="15"/>
      <c r="Y94" s="57">
        <v>212</v>
      </c>
      <c r="AD94" s="27"/>
      <c r="AF94" s="27"/>
      <c r="AG94" s="27"/>
      <c r="AH94" s="27"/>
    </row>
    <row r="95" spans="1:34" ht="18.75">
      <c r="A95" s="41"/>
      <c r="B95" s="16" t="s">
        <v>366</v>
      </c>
      <c r="C95" s="16" t="s">
        <v>223</v>
      </c>
      <c r="D95" s="36" t="s">
        <v>1154</v>
      </c>
      <c r="E95" s="57">
        <v>1</v>
      </c>
      <c r="F95" s="16" t="s">
        <v>355</v>
      </c>
      <c r="G95" s="255">
        <v>37.5</v>
      </c>
      <c r="H95" s="255">
        <v>23.1</v>
      </c>
      <c r="I95" s="100">
        <v>69</v>
      </c>
      <c r="J95" s="207" cm="1">
        <f t="array" ref="J95">_xlfn.XLOOKUP($I95,Inputs!$C$6:C$23,Inputs!$D$6:D$23)*$G95</f>
        <v>14.410714285714286</v>
      </c>
      <c r="K95" s="258">
        <f t="shared" si="2"/>
        <v>3</v>
      </c>
      <c r="L95" s="241"/>
      <c r="M95" s="241"/>
      <c r="N95" s="241"/>
      <c r="O95" s="241"/>
      <c r="P95" s="241"/>
      <c r="Q95" s="211">
        <f>_xlfn.XLOOKUP($I95,Inputs!$G$6:$G$23,Inputs!$J$6:$J$23)*$K95</f>
        <v>36</v>
      </c>
      <c r="R95" s="211">
        <f>_xlfn.XLOOKUP($I95,Inputs!$G$6:$G$23,Inputs!$K$6:$K$23)*$K95</f>
        <v>39</v>
      </c>
      <c r="S95" s="75" t="s">
        <v>458</v>
      </c>
      <c r="T95" s="68" t="s">
        <v>1239</v>
      </c>
      <c r="U95" s="75" t="s">
        <v>437</v>
      </c>
      <c r="V95" s="68" t="s">
        <v>1264</v>
      </c>
      <c r="W95" s="15"/>
      <c r="X95" s="15"/>
      <c r="Y95" s="57">
        <v>96</v>
      </c>
      <c r="AD95" s="27"/>
      <c r="AF95" s="27"/>
      <c r="AG95" s="27"/>
      <c r="AH95" s="27"/>
    </row>
    <row r="96" spans="1:34" ht="18.75">
      <c r="A96" s="41"/>
      <c r="B96" s="16" t="s">
        <v>269</v>
      </c>
      <c r="C96" s="16" t="s">
        <v>223</v>
      </c>
      <c r="D96" s="36" t="s">
        <v>1154</v>
      </c>
      <c r="E96" s="57">
        <v>1</v>
      </c>
      <c r="F96" s="16" t="s">
        <v>355</v>
      </c>
      <c r="G96" s="255">
        <v>2</v>
      </c>
      <c r="H96" s="255">
        <v>1.2</v>
      </c>
      <c r="I96" s="100">
        <v>69</v>
      </c>
      <c r="J96" s="207" cm="1">
        <f t="array" ref="J96">_xlfn.XLOOKUP($I96,Inputs!$C$6:C$23,Inputs!$D$6:D$23)*$G96</f>
        <v>0.76857142857142857</v>
      </c>
      <c r="K96" s="258">
        <f t="shared" si="2"/>
        <v>3</v>
      </c>
      <c r="L96" s="241"/>
      <c r="M96" s="241"/>
      <c r="N96" s="241"/>
      <c r="O96" s="241"/>
      <c r="P96" s="241"/>
      <c r="Q96" s="211">
        <f>_xlfn.XLOOKUP($I96,Inputs!$G$6:$G$23,Inputs!$J$6:$J$23)*$K96</f>
        <v>36</v>
      </c>
      <c r="R96" s="211">
        <f>_xlfn.XLOOKUP($I96,Inputs!$G$6:$G$23,Inputs!$K$6:$K$23)*$K96</f>
        <v>39</v>
      </c>
      <c r="S96" s="75" t="s">
        <v>910</v>
      </c>
      <c r="T96" s="68" t="s">
        <v>1321</v>
      </c>
      <c r="U96" s="75" t="s">
        <v>418</v>
      </c>
      <c r="V96" s="68" t="s">
        <v>1265</v>
      </c>
      <c r="W96" s="15"/>
      <c r="X96" s="15"/>
      <c r="Y96" s="57">
        <v>28</v>
      </c>
      <c r="AD96" s="27"/>
      <c r="AF96" s="27"/>
      <c r="AG96" s="27"/>
      <c r="AH96" s="27"/>
    </row>
    <row r="97" spans="1:34" ht="18.75">
      <c r="A97" s="41"/>
      <c r="B97" s="16" t="s">
        <v>356</v>
      </c>
      <c r="C97" s="16" t="s">
        <v>223</v>
      </c>
      <c r="D97" s="36" t="s">
        <v>1154</v>
      </c>
      <c r="E97" s="57">
        <v>1</v>
      </c>
      <c r="F97" s="16" t="s">
        <v>355</v>
      </c>
      <c r="G97" s="255">
        <v>10</v>
      </c>
      <c r="H97" s="255">
        <v>6.2</v>
      </c>
      <c r="I97" s="100">
        <v>69</v>
      </c>
      <c r="J97" s="207" cm="1">
        <f t="array" ref="J97">_xlfn.XLOOKUP($I97,Inputs!$C$6:C$23,Inputs!$D$6:D$23)*$G97</f>
        <v>3.842857142857143</v>
      </c>
      <c r="K97" s="258">
        <f t="shared" si="2"/>
        <v>3</v>
      </c>
      <c r="L97" s="241"/>
      <c r="M97" s="241"/>
      <c r="N97" s="241"/>
      <c r="O97" s="241"/>
      <c r="P97" s="241"/>
      <c r="Q97" s="211">
        <f>_xlfn.XLOOKUP($I97,Inputs!$G$6:$G$23,Inputs!$J$6:$J$23)*$K97</f>
        <v>36</v>
      </c>
      <c r="R97" s="211">
        <f>_xlfn.XLOOKUP($I97,Inputs!$G$6:$G$23,Inputs!$K$6:$K$23)*$K97</f>
        <v>39</v>
      </c>
      <c r="S97" s="75" t="s">
        <v>914</v>
      </c>
      <c r="T97" s="68" t="s">
        <v>894</v>
      </c>
      <c r="U97" s="75" t="s">
        <v>421</v>
      </c>
      <c r="V97" s="68" t="s">
        <v>1343</v>
      </c>
      <c r="W97" s="15"/>
      <c r="X97" s="15"/>
      <c r="Y97" s="57">
        <v>35</v>
      </c>
      <c r="AD97" s="27"/>
      <c r="AF97" s="27"/>
      <c r="AG97" s="27"/>
      <c r="AH97" s="27"/>
    </row>
    <row r="98" spans="1:34" ht="18.75">
      <c r="A98" s="41"/>
      <c r="B98" s="16" t="s">
        <v>404</v>
      </c>
      <c r="C98" s="16" t="s">
        <v>223</v>
      </c>
      <c r="D98" s="36" t="s">
        <v>1154</v>
      </c>
      <c r="E98" s="57">
        <v>1</v>
      </c>
      <c r="F98" s="16" t="s">
        <v>355</v>
      </c>
      <c r="G98" s="255">
        <v>16</v>
      </c>
      <c r="H98" s="255">
        <v>9.9</v>
      </c>
      <c r="I98" s="100">
        <v>69</v>
      </c>
      <c r="J98" s="207" cm="1">
        <f t="array" ref="J98">_xlfn.XLOOKUP($I98,Inputs!$C$6:C$23,Inputs!$D$6:D$23)*$G98</f>
        <v>6.1485714285714286</v>
      </c>
      <c r="K98" s="258">
        <f t="shared" si="2"/>
        <v>3</v>
      </c>
      <c r="L98" s="241"/>
      <c r="M98" s="241"/>
      <c r="N98" s="241"/>
      <c r="O98" s="241"/>
      <c r="P98" s="241"/>
      <c r="Q98" s="211">
        <f>_xlfn.XLOOKUP($I98,Inputs!$G$6:$G$23,Inputs!$J$6:$J$23)*$K98</f>
        <v>36</v>
      </c>
      <c r="R98" s="211">
        <f>_xlfn.XLOOKUP($I98,Inputs!$G$6:$G$23,Inputs!$K$6:$K$23)*$K98</f>
        <v>39</v>
      </c>
      <c r="S98" s="75" t="s">
        <v>460</v>
      </c>
      <c r="T98" s="68" t="s">
        <v>1200</v>
      </c>
      <c r="U98" s="75" t="s">
        <v>527</v>
      </c>
      <c r="V98" s="68" t="s">
        <v>1193</v>
      </c>
      <c r="W98" s="15"/>
      <c r="X98" s="15"/>
      <c r="Y98" s="57">
        <v>161</v>
      </c>
      <c r="AD98" s="27"/>
      <c r="AF98" s="27"/>
      <c r="AG98" s="27"/>
      <c r="AH98" s="27"/>
    </row>
    <row r="99" spans="1:34" ht="18.75">
      <c r="A99" s="41"/>
      <c r="B99" s="16" t="s">
        <v>331</v>
      </c>
      <c r="C99" s="16" t="s">
        <v>223</v>
      </c>
      <c r="D99" s="36" t="s">
        <v>1154</v>
      </c>
      <c r="E99" s="57">
        <v>1</v>
      </c>
      <c r="F99" s="16" t="s">
        <v>355</v>
      </c>
      <c r="G99" s="255">
        <v>1</v>
      </c>
      <c r="H99" s="255">
        <v>0.6</v>
      </c>
      <c r="I99" s="100">
        <v>69</v>
      </c>
      <c r="J99" s="207" cm="1">
        <f t="array" ref="J99">_xlfn.XLOOKUP($I99,Inputs!$C$6:C$23,Inputs!$D$6:D$23)*$G99</f>
        <v>0.38428571428571429</v>
      </c>
      <c r="K99" s="258">
        <f t="shared" si="2"/>
        <v>3</v>
      </c>
      <c r="L99" s="241"/>
      <c r="M99" s="241"/>
      <c r="N99" s="241"/>
      <c r="O99" s="241"/>
      <c r="P99" s="241"/>
      <c r="Q99" s="211">
        <f>_xlfn.XLOOKUP($I99,Inputs!$G$6:$G$23,Inputs!$J$6:$J$23)*$K99</f>
        <v>36</v>
      </c>
      <c r="R99" s="211">
        <f>_xlfn.XLOOKUP($I99,Inputs!$G$6:$G$23,Inputs!$K$6:$K$23)*$K99</f>
        <v>39</v>
      </c>
      <c r="S99" s="75" t="s">
        <v>450</v>
      </c>
      <c r="T99" s="68" t="s">
        <v>1215</v>
      </c>
      <c r="U99" s="75" t="s">
        <v>495</v>
      </c>
      <c r="V99" s="68" t="s">
        <v>1214</v>
      </c>
      <c r="W99" s="15"/>
      <c r="X99" s="15"/>
      <c r="Y99" s="57">
        <v>85</v>
      </c>
      <c r="AD99" s="27"/>
      <c r="AF99" s="27"/>
      <c r="AG99" s="27"/>
      <c r="AH99" s="27"/>
    </row>
    <row r="100" spans="1:34" ht="18.75">
      <c r="A100" s="41"/>
      <c r="B100" s="16" t="s">
        <v>348</v>
      </c>
      <c r="C100" s="16" t="s">
        <v>223</v>
      </c>
      <c r="D100" s="36" t="s">
        <v>1154</v>
      </c>
      <c r="E100" s="57">
        <v>1</v>
      </c>
      <c r="F100" s="16" t="s">
        <v>355</v>
      </c>
      <c r="G100" s="256">
        <v>14</v>
      </c>
      <c r="H100" s="256">
        <v>8.6</v>
      </c>
      <c r="I100" s="100">
        <v>138</v>
      </c>
      <c r="J100" s="207" cm="1">
        <f t="array" ref="J100">_xlfn.XLOOKUP($I100,Inputs!$C$6:C$23,Inputs!$D$6:D$23)*$G100</f>
        <v>6.07</v>
      </c>
      <c r="K100" s="258">
        <f t="shared" ref="K100:K118" si="3">IF((42.4*(H100)^(-0.6595))&gt;=3,3,(IF(42.4*(H100)^(-0.6595)&lt;=0.5,0.5,(42.4*(H100)^(-0.6595)))))</f>
        <v>3</v>
      </c>
      <c r="L100" s="241"/>
      <c r="M100" s="241"/>
      <c r="N100" s="241"/>
      <c r="O100" s="241"/>
      <c r="P100" s="241"/>
      <c r="Q100" s="211">
        <f>_xlfn.XLOOKUP($I100,Inputs!$G$6:$G$23,Inputs!$J$6:$J$23)*$K100</f>
        <v>141</v>
      </c>
      <c r="R100" s="211">
        <f>_xlfn.XLOOKUP($I100,Inputs!$G$6:$G$23,Inputs!$K$6:$K$23)*$K100</f>
        <v>156</v>
      </c>
      <c r="S100" s="75" t="s">
        <v>884</v>
      </c>
      <c r="T100" s="68" t="s">
        <v>1201</v>
      </c>
      <c r="U100" s="75" t="s">
        <v>548</v>
      </c>
      <c r="V100" s="68" t="s">
        <v>1266</v>
      </c>
      <c r="W100" s="15"/>
      <c r="X100" s="15" t="s">
        <v>549</v>
      </c>
      <c r="Y100" s="57">
        <v>174</v>
      </c>
      <c r="AD100" s="27"/>
      <c r="AF100" s="27"/>
      <c r="AG100" s="27"/>
      <c r="AH100" s="27"/>
    </row>
    <row r="101" spans="1:34" ht="18.75">
      <c r="A101" s="41"/>
      <c r="B101" s="16" t="s">
        <v>285</v>
      </c>
      <c r="C101" s="16" t="s">
        <v>223</v>
      </c>
      <c r="D101" s="36" t="s">
        <v>1154</v>
      </c>
      <c r="E101" s="57">
        <v>1</v>
      </c>
      <c r="F101" s="16" t="s">
        <v>355</v>
      </c>
      <c r="G101" s="255">
        <v>12</v>
      </c>
      <c r="H101" s="255">
        <v>7.4</v>
      </c>
      <c r="I101" s="100">
        <v>69</v>
      </c>
      <c r="J101" s="207" cm="1">
        <f t="array" ref="J101">_xlfn.XLOOKUP($I101,Inputs!$C$6:C$23,Inputs!$D$6:D$23)*$G101</f>
        <v>4.6114285714285712</v>
      </c>
      <c r="K101" s="258">
        <f t="shared" si="3"/>
        <v>3</v>
      </c>
      <c r="L101" s="241"/>
      <c r="M101" s="241"/>
      <c r="N101" s="241"/>
      <c r="O101" s="241"/>
      <c r="P101" s="241"/>
      <c r="Q101" s="211">
        <f>_xlfn.XLOOKUP($I101,Inputs!$G$6:$G$23,Inputs!$J$6:$J$23)*$K101</f>
        <v>36</v>
      </c>
      <c r="R101" s="211">
        <f>_xlfn.XLOOKUP($I101,Inputs!$G$6:$G$23,Inputs!$K$6:$K$23)*$K101</f>
        <v>39</v>
      </c>
      <c r="S101" s="75" t="s">
        <v>525</v>
      </c>
      <c r="T101" s="68" t="s">
        <v>1288</v>
      </c>
      <c r="U101" s="212" t="s">
        <v>555</v>
      </c>
      <c r="V101" s="68" t="s">
        <v>1267</v>
      </c>
      <c r="W101" s="15"/>
      <c r="X101" s="15"/>
      <c r="Y101" s="57">
        <v>101</v>
      </c>
      <c r="AD101" s="27"/>
      <c r="AF101" s="27"/>
      <c r="AG101" s="27"/>
      <c r="AH101" s="27"/>
    </row>
    <row r="102" spans="1:34" ht="18.75">
      <c r="A102" s="41"/>
      <c r="B102" s="16" t="s">
        <v>336</v>
      </c>
      <c r="C102" s="16" t="s">
        <v>223</v>
      </c>
      <c r="D102" s="36" t="s">
        <v>1154</v>
      </c>
      <c r="E102" s="57">
        <v>1</v>
      </c>
      <c r="F102" s="16" t="s">
        <v>355</v>
      </c>
      <c r="G102" s="255">
        <v>8.4</v>
      </c>
      <c r="H102" s="255">
        <v>5.2</v>
      </c>
      <c r="I102" s="100">
        <v>69</v>
      </c>
      <c r="J102" s="207" cm="1">
        <f t="array" ref="J102">_xlfn.XLOOKUP($I102,Inputs!$C$6:C$23,Inputs!$D$6:D$23)*$G102</f>
        <v>3.2280000000000002</v>
      </c>
      <c r="K102" s="258">
        <f t="shared" si="3"/>
        <v>3</v>
      </c>
      <c r="L102" s="241"/>
      <c r="M102" s="241"/>
      <c r="N102" s="241"/>
      <c r="O102" s="241"/>
      <c r="P102" s="241"/>
      <c r="Q102" s="211">
        <f>_xlfn.XLOOKUP($I102,Inputs!$G$6:$G$23,Inputs!$J$6:$J$23)*$K102</f>
        <v>36</v>
      </c>
      <c r="R102" s="211">
        <f>_xlfn.XLOOKUP($I102,Inputs!$G$6:$G$23,Inputs!$K$6:$K$23)*$K102</f>
        <v>39</v>
      </c>
      <c r="S102" s="75" t="s">
        <v>887</v>
      </c>
      <c r="T102" s="68" t="s">
        <v>1158</v>
      </c>
      <c r="U102" s="75" t="s">
        <v>461</v>
      </c>
      <c r="V102" s="68" t="s">
        <v>1194</v>
      </c>
      <c r="W102" s="15"/>
      <c r="X102" s="15"/>
      <c r="Y102" s="57">
        <v>106</v>
      </c>
      <c r="AD102" s="27"/>
      <c r="AF102" s="27"/>
      <c r="AG102" s="27"/>
      <c r="AH102" s="27"/>
    </row>
    <row r="103" spans="1:34" ht="18.75">
      <c r="A103" s="41"/>
      <c r="B103" s="16" t="s">
        <v>337</v>
      </c>
      <c r="C103" s="16" t="s">
        <v>223</v>
      </c>
      <c r="D103" s="36" t="s">
        <v>1154</v>
      </c>
      <c r="E103" s="57">
        <v>1</v>
      </c>
      <c r="F103" s="16" t="s">
        <v>355</v>
      </c>
      <c r="G103" s="255">
        <v>6.2</v>
      </c>
      <c r="H103" s="255">
        <v>3.8</v>
      </c>
      <c r="I103" s="100">
        <v>69</v>
      </c>
      <c r="J103" s="207" cm="1">
        <f t="array" ref="J103">_xlfn.XLOOKUP($I103,Inputs!$C$6:C$23,Inputs!$D$6:D$23)*$G103</f>
        <v>2.3825714285714286</v>
      </c>
      <c r="K103" s="258">
        <f t="shared" si="3"/>
        <v>3</v>
      </c>
      <c r="L103" s="241"/>
      <c r="M103" s="241"/>
      <c r="N103" s="241"/>
      <c r="O103" s="241"/>
      <c r="P103" s="241"/>
      <c r="Q103" s="211">
        <f>_xlfn.XLOOKUP($I103,Inputs!$G$6:$G$23,Inputs!$J$6:$J$23)*$K103</f>
        <v>36</v>
      </c>
      <c r="R103" s="211">
        <f>_xlfn.XLOOKUP($I103,Inputs!$G$6:$G$23,Inputs!$K$6:$K$23)*$K103</f>
        <v>39</v>
      </c>
      <c r="S103" s="75" t="s">
        <v>520</v>
      </c>
      <c r="T103" s="68" t="s">
        <v>1191</v>
      </c>
      <c r="U103" s="75" t="s">
        <v>461</v>
      </c>
      <c r="V103" s="68" t="s">
        <v>1194</v>
      </c>
      <c r="W103" s="15"/>
      <c r="X103" s="15"/>
      <c r="Y103" s="57">
        <v>112</v>
      </c>
      <c r="AD103" s="27"/>
      <c r="AF103" s="27"/>
      <c r="AG103" s="27"/>
      <c r="AH103" s="27"/>
    </row>
    <row r="104" spans="1:34" ht="18.75">
      <c r="A104" s="41"/>
      <c r="B104" s="16" t="s">
        <v>274</v>
      </c>
      <c r="C104" s="16" t="s">
        <v>223</v>
      </c>
      <c r="D104" s="36" t="s">
        <v>1154</v>
      </c>
      <c r="E104" s="57">
        <v>1</v>
      </c>
      <c r="F104" s="16" t="s">
        <v>355</v>
      </c>
      <c r="G104" s="255">
        <v>1</v>
      </c>
      <c r="H104" s="255">
        <v>0.6</v>
      </c>
      <c r="I104" s="100">
        <v>69</v>
      </c>
      <c r="J104" s="207" cm="1">
        <f t="array" ref="J104">_xlfn.XLOOKUP($I104,Inputs!$C$6:C$23,Inputs!$D$6:D$23)*$G104</f>
        <v>0.38428571428571429</v>
      </c>
      <c r="K104" s="258">
        <f t="shared" si="3"/>
        <v>3</v>
      </c>
      <c r="L104" s="241"/>
      <c r="M104" s="241"/>
      <c r="N104" s="241"/>
      <c r="O104" s="241"/>
      <c r="P104" s="241"/>
      <c r="Q104" s="211">
        <f>_xlfn.XLOOKUP($I104,Inputs!$G$6:$G$23,Inputs!$J$6:$J$23)*$K104</f>
        <v>36</v>
      </c>
      <c r="R104" s="211">
        <f>_xlfn.XLOOKUP($I104,Inputs!$G$6:$G$23,Inputs!$K$6:$K$23)*$K104</f>
        <v>39</v>
      </c>
      <c r="S104" s="75" t="s">
        <v>468</v>
      </c>
      <c r="T104" s="68" t="s">
        <v>1185</v>
      </c>
      <c r="U104" s="212" t="s">
        <v>569</v>
      </c>
      <c r="V104" s="68" t="s">
        <v>1268</v>
      </c>
      <c r="W104" s="15"/>
      <c r="X104" s="15"/>
      <c r="Y104" s="57">
        <v>137</v>
      </c>
      <c r="AD104" s="27"/>
      <c r="AF104" s="27"/>
      <c r="AG104" s="27"/>
      <c r="AH104" s="27"/>
    </row>
    <row r="105" spans="1:34" ht="18.75">
      <c r="A105" s="41"/>
      <c r="B105" s="16" t="s">
        <v>518</v>
      </c>
      <c r="C105" s="16" t="s">
        <v>223</v>
      </c>
      <c r="D105" s="36" t="s">
        <v>1154</v>
      </c>
      <c r="E105" s="57">
        <v>1</v>
      </c>
      <c r="F105" s="16" t="s">
        <v>355</v>
      </c>
      <c r="G105" s="255">
        <v>1</v>
      </c>
      <c r="H105" s="255">
        <v>0.6</v>
      </c>
      <c r="I105" s="100">
        <v>69</v>
      </c>
      <c r="J105" s="207" cm="1">
        <f t="array" ref="J105">_xlfn.XLOOKUP($I105,Inputs!$C$6:C$23,Inputs!$D$6:D$23)*$G105</f>
        <v>0.38428571428571429</v>
      </c>
      <c r="K105" s="258">
        <f t="shared" si="3"/>
        <v>3</v>
      </c>
      <c r="L105" s="241"/>
      <c r="M105" s="241"/>
      <c r="N105" s="241"/>
      <c r="O105" s="241"/>
      <c r="P105" s="241"/>
      <c r="Q105" s="211">
        <f>_xlfn.XLOOKUP($I105,Inputs!$G$6:$G$23,Inputs!$J$6:$J$23)*$K105</f>
        <v>36</v>
      </c>
      <c r="R105" s="211">
        <f>_xlfn.XLOOKUP($I105,Inputs!$G$6:$G$23,Inputs!$K$6:$K$23)*$K105</f>
        <v>39</v>
      </c>
      <c r="S105" s="75" t="s">
        <v>875</v>
      </c>
      <c r="T105" s="68" t="s">
        <v>1196</v>
      </c>
      <c r="U105" s="75" t="s">
        <v>464</v>
      </c>
      <c r="V105" s="68" t="s">
        <v>1269</v>
      </c>
      <c r="W105" s="15"/>
      <c r="X105" s="15"/>
      <c r="Y105" s="57">
        <v>123</v>
      </c>
      <c r="AD105" s="27"/>
      <c r="AF105" s="27"/>
      <c r="AG105" s="27"/>
      <c r="AH105" s="27"/>
    </row>
    <row r="106" spans="1:34" ht="18.75">
      <c r="A106" s="41"/>
      <c r="B106" s="16" t="s">
        <v>523</v>
      </c>
      <c r="C106" s="16" t="s">
        <v>223</v>
      </c>
      <c r="D106" s="36" t="s">
        <v>1154</v>
      </c>
      <c r="E106" s="57">
        <v>1</v>
      </c>
      <c r="F106" s="16" t="s">
        <v>355</v>
      </c>
      <c r="G106" s="256">
        <v>5</v>
      </c>
      <c r="H106" s="256">
        <v>3.1</v>
      </c>
      <c r="I106" s="100">
        <v>138</v>
      </c>
      <c r="J106" s="207" cm="1">
        <f t="array" ref="J106">_xlfn.XLOOKUP($I106,Inputs!$C$6:C$23,Inputs!$D$6:D$23)*$G106</f>
        <v>2.1678571428571431</v>
      </c>
      <c r="K106" s="258">
        <f t="shared" si="3"/>
        <v>3</v>
      </c>
      <c r="L106" s="241"/>
      <c r="M106" s="241"/>
      <c r="N106" s="241"/>
      <c r="O106" s="241"/>
      <c r="P106" s="241"/>
      <c r="Q106" s="211">
        <f>_xlfn.XLOOKUP($I106,Inputs!$G$6:$G$23,Inputs!$J$6:$J$23)*$K106</f>
        <v>141</v>
      </c>
      <c r="R106" s="211">
        <f>_xlfn.XLOOKUP($I106,Inputs!$G$6:$G$23,Inputs!$K$6:$K$23)*$K106</f>
        <v>156</v>
      </c>
      <c r="S106" s="75" t="s">
        <v>906</v>
      </c>
      <c r="T106" s="68" t="s">
        <v>1245</v>
      </c>
      <c r="U106" s="75" t="s">
        <v>524</v>
      </c>
      <c r="V106" s="68" t="s">
        <v>1270</v>
      </c>
      <c r="W106" s="15"/>
      <c r="X106" s="15"/>
      <c r="Y106" s="57">
        <v>209</v>
      </c>
      <c r="AD106" s="27"/>
      <c r="AF106" s="27"/>
      <c r="AG106" s="27"/>
      <c r="AH106" s="27"/>
    </row>
    <row r="107" spans="1:34" ht="18.75">
      <c r="A107" s="41"/>
      <c r="B107" s="16" t="s">
        <v>321</v>
      </c>
      <c r="C107" s="16" t="s">
        <v>223</v>
      </c>
      <c r="D107" s="36" t="s">
        <v>1154</v>
      </c>
      <c r="E107" s="57">
        <v>1</v>
      </c>
      <c r="F107" s="16" t="s">
        <v>355</v>
      </c>
      <c r="G107" s="255">
        <v>10.199999999999999</v>
      </c>
      <c r="H107" s="255">
        <v>6.3</v>
      </c>
      <c r="I107" s="100">
        <v>69</v>
      </c>
      <c r="J107" s="207" cm="1">
        <f t="array" ref="J107">_xlfn.XLOOKUP($I107,Inputs!$C$6:C$23,Inputs!$D$6:D$23)*$G107</f>
        <v>3.9197142857142855</v>
      </c>
      <c r="K107" s="258">
        <f t="shared" si="3"/>
        <v>3</v>
      </c>
      <c r="L107" s="241"/>
      <c r="M107" s="241"/>
      <c r="N107" s="241"/>
      <c r="O107" s="241"/>
      <c r="P107" s="241"/>
      <c r="Q107" s="211">
        <f>_xlfn.XLOOKUP($I107,Inputs!$G$6:$G$23,Inputs!$J$6:$J$23)*$K107</f>
        <v>36</v>
      </c>
      <c r="R107" s="211">
        <f>_xlfn.XLOOKUP($I107,Inputs!$G$6:$G$23,Inputs!$K$6:$K$23)*$K107</f>
        <v>39</v>
      </c>
      <c r="S107" s="75" t="s">
        <v>521</v>
      </c>
      <c r="T107" s="68" t="s">
        <v>1293</v>
      </c>
      <c r="U107" s="75" t="s">
        <v>429</v>
      </c>
      <c r="V107" s="68" t="s">
        <v>1271</v>
      </c>
      <c r="W107" s="15"/>
      <c r="X107" s="15"/>
      <c r="Y107" s="57">
        <v>54</v>
      </c>
      <c r="AD107" s="27"/>
      <c r="AF107" s="27"/>
      <c r="AG107" s="27"/>
      <c r="AH107" s="27"/>
    </row>
    <row r="108" spans="1:34" ht="18.75">
      <c r="A108" s="41"/>
      <c r="B108" s="16" t="s">
        <v>315</v>
      </c>
      <c r="C108" s="16" t="s">
        <v>223</v>
      </c>
      <c r="D108" s="36" t="s">
        <v>1154</v>
      </c>
      <c r="E108" s="57">
        <v>1</v>
      </c>
      <c r="F108" s="16" t="s">
        <v>355</v>
      </c>
      <c r="G108" s="255">
        <v>1.4</v>
      </c>
      <c r="H108" s="255">
        <v>0.9</v>
      </c>
      <c r="I108" s="100">
        <v>69</v>
      </c>
      <c r="J108" s="207" cm="1">
        <f t="array" ref="J108">_xlfn.XLOOKUP($I108,Inputs!$C$6:C$23,Inputs!$D$6:D$23)*$G108</f>
        <v>0.53799999999999992</v>
      </c>
      <c r="K108" s="258">
        <f t="shared" si="3"/>
        <v>3</v>
      </c>
      <c r="L108" s="241"/>
      <c r="M108" s="241"/>
      <c r="N108" s="241"/>
      <c r="O108" s="241"/>
      <c r="P108" s="241"/>
      <c r="Q108" s="211">
        <f>_xlfn.XLOOKUP($I108,Inputs!$G$6:$G$23,Inputs!$J$6:$J$23)*$K108</f>
        <v>36</v>
      </c>
      <c r="R108" s="211">
        <f>_xlfn.XLOOKUP($I108,Inputs!$G$6:$G$23,Inputs!$K$6:$K$23)*$K108</f>
        <v>39</v>
      </c>
      <c r="S108" s="75" t="s">
        <v>522</v>
      </c>
      <c r="T108" s="68" t="s">
        <v>1179</v>
      </c>
      <c r="U108" s="75" t="s">
        <v>414</v>
      </c>
      <c r="V108" s="68" t="s">
        <v>1178</v>
      </c>
      <c r="W108" s="15"/>
      <c r="X108" s="15"/>
      <c r="Y108" s="57">
        <v>22</v>
      </c>
      <c r="AD108" s="27"/>
      <c r="AF108" s="27"/>
      <c r="AG108" s="27"/>
      <c r="AH108" s="27"/>
    </row>
    <row r="109" spans="1:34" ht="18.75">
      <c r="A109" s="41"/>
      <c r="B109" s="16" t="s">
        <v>237</v>
      </c>
      <c r="C109" s="16" t="s">
        <v>223</v>
      </c>
      <c r="D109" s="36" t="s">
        <v>829</v>
      </c>
      <c r="E109" s="57">
        <v>1</v>
      </c>
      <c r="F109" s="16" t="s">
        <v>355</v>
      </c>
      <c r="G109" s="256">
        <v>45</v>
      </c>
      <c r="H109" s="256">
        <v>27.8</v>
      </c>
      <c r="I109" s="100">
        <v>345</v>
      </c>
      <c r="J109" s="207" cm="1">
        <f t="array" ref="J109">_xlfn.XLOOKUP($I109,Inputs!$C$6:C$23,Inputs!$D$6:D$23)*$G109</f>
        <v>19.970833333333335</v>
      </c>
      <c r="K109" s="258">
        <f t="shared" si="3"/>
        <v>3</v>
      </c>
      <c r="L109" s="241"/>
      <c r="M109" s="241"/>
      <c r="N109" s="241"/>
      <c r="O109" s="241"/>
      <c r="P109" s="241"/>
      <c r="Q109" s="211">
        <f>_xlfn.XLOOKUP($I109,Inputs!$G$6:$G$23,Inputs!$J$6:$J$23)*$K109</f>
        <v>975</v>
      </c>
      <c r="R109" s="211">
        <f>_xlfn.XLOOKUP($I109,Inputs!$G$6:$G$23,Inputs!$K$6:$K$23)*$K109</f>
        <v>1275</v>
      </c>
      <c r="S109" s="75" t="s">
        <v>928</v>
      </c>
      <c r="T109" s="68" t="s">
        <v>1295</v>
      </c>
      <c r="U109" s="75" t="s">
        <v>930</v>
      </c>
      <c r="V109" s="68" t="s">
        <v>1272</v>
      </c>
      <c r="W109" s="15"/>
      <c r="X109" s="15"/>
      <c r="Y109" s="57">
        <v>269</v>
      </c>
      <c r="AD109" s="27"/>
      <c r="AF109" s="27"/>
      <c r="AG109" s="27"/>
      <c r="AH109" s="27"/>
    </row>
    <row r="110" spans="1:34" ht="18.75">
      <c r="A110" s="41"/>
      <c r="B110" s="16" t="s">
        <v>291</v>
      </c>
      <c r="C110" s="16" t="s">
        <v>223</v>
      </c>
      <c r="D110" s="36" t="s">
        <v>1154</v>
      </c>
      <c r="E110" s="57">
        <v>1</v>
      </c>
      <c r="F110" s="16" t="s">
        <v>355</v>
      </c>
      <c r="G110" s="256">
        <v>17</v>
      </c>
      <c r="H110" s="256">
        <v>10.5</v>
      </c>
      <c r="I110" s="100">
        <v>138</v>
      </c>
      <c r="J110" s="207" cm="1">
        <f t="array" ref="J110">_xlfn.XLOOKUP($I110,Inputs!$C$6:C$23,Inputs!$D$6:D$23)*$G110</f>
        <v>7.3707142857142864</v>
      </c>
      <c r="K110" s="258">
        <f t="shared" si="3"/>
        <v>3</v>
      </c>
      <c r="L110" s="241"/>
      <c r="M110" s="241"/>
      <c r="N110" s="241"/>
      <c r="O110" s="241"/>
      <c r="P110" s="241"/>
      <c r="Q110" s="211">
        <f>_xlfn.XLOOKUP($I110,Inputs!$G$6:$G$23,Inputs!$J$6:$J$23)*$K110</f>
        <v>141</v>
      </c>
      <c r="R110" s="211">
        <f>_xlfn.XLOOKUP($I110,Inputs!$G$6:$G$23,Inputs!$K$6:$K$23)*$K110</f>
        <v>156</v>
      </c>
      <c r="S110" s="75" t="s">
        <v>445</v>
      </c>
      <c r="T110" s="68" t="s">
        <v>1346</v>
      </c>
      <c r="U110" s="75" t="s">
        <v>930</v>
      </c>
      <c r="V110" s="68" t="s">
        <v>1272</v>
      </c>
      <c r="W110" s="15"/>
      <c r="X110" s="15"/>
      <c r="Y110" s="57">
        <v>214</v>
      </c>
      <c r="AD110" s="27"/>
      <c r="AF110" s="27"/>
      <c r="AG110" s="27"/>
      <c r="AH110" s="27"/>
    </row>
    <row r="111" spans="1:34" ht="18.75">
      <c r="A111" s="41"/>
      <c r="B111" s="16" t="s">
        <v>292</v>
      </c>
      <c r="C111" s="16" t="s">
        <v>223</v>
      </c>
      <c r="D111" s="36" t="s">
        <v>829</v>
      </c>
      <c r="E111" s="57">
        <v>1</v>
      </c>
      <c r="F111" s="16" t="s">
        <v>355</v>
      </c>
      <c r="G111" s="256">
        <v>17</v>
      </c>
      <c r="H111" s="256">
        <v>10.5</v>
      </c>
      <c r="I111" s="100">
        <v>138</v>
      </c>
      <c r="J111" s="207" cm="1">
        <f t="array" ref="J111">_xlfn.XLOOKUP($I111,Inputs!$C$6:C$23,Inputs!$D$6:D$23)*$G111</f>
        <v>7.3707142857142864</v>
      </c>
      <c r="K111" s="258">
        <f t="shared" si="3"/>
        <v>3</v>
      </c>
      <c r="L111" s="241"/>
      <c r="M111" s="241"/>
      <c r="N111" s="241"/>
      <c r="O111" s="241"/>
      <c r="P111" s="241"/>
      <c r="Q111" s="211">
        <f>_xlfn.XLOOKUP($I111,Inputs!$G$6:$G$23,Inputs!$J$6:$J$23)*$K111</f>
        <v>141</v>
      </c>
      <c r="R111" s="211">
        <f>_xlfn.XLOOKUP($I111,Inputs!$G$6:$G$23,Inputs!$K$6:$K$23)*$K111</f>
        <v>156</v>
      </c>
      <c r="S111" s="75" t="s">
        <v>445</v>
      </c>
      <c r="T111" s="68" t="s">
        <v>1346</v>
      </c>
      <c r="U111" s="179" t="s">
        <v>930</v>
      </c>
      <c r="V111" s="68" t="s">
        <v>1272</v>
      </c>
      <c r="W111" s="15"/>
      <c r="X111" s="15"/>
      <c r="Y111" s="57">
        <v>215</v>
      </c>
      <c r="AD111" s="27"/>
      <c r="AF111" s="27"/>
      <c r="AG111" s="27"/>
      <c r="AH111" s="27"/>
    </row>
    <row r="112" spans="1:34" ht="18.75">
      <c r="A112" s="41"/>
      <c r="B112" s="16" t="s">
        <v>278</v>
      </c>
      <c r="C112" s="16" t="s">
        <v>223</v>
      </c>
      <c r="D112" s="36" t="s">
        <v>829</v>
      </c>
      <c r="E112" s="57">
        <v>1</v>
      </c>
      <c r="F112" s="16" t="s">
        <v>355</v>
      </c>
      <c r="G112" s="256">
        <v>12</v>
      </c>
      <c r="H112" s="256">
        <v>7.4</v>
      </c>
      <c r="I112" s="100">
        <v>138</v>
      </c>
      <c r="J112" s="207" cm="1">
        <f t="array" ref="J112">_xlfn.XLOOKUP($I112,Inputs!$C$6:C$23,Inputs!$D$6:D$23)*$G112</f>
        <v>5.2028571428571428</v>
      </c>
      <c r="K112" s="258">
        <f t="shared" si="3"/>
        <v>3</v>
      </c>
      <c r="L112" s="241"/>
      <c r="M112" s="241"/>
      <c r="N112" s="241"/>
      <c r="O112" s="241"/>
      <c r="P112" s="241"/>
      <c r="Q112" s="211">
        <f>_xlfn.XLOOKUP($I112,Inputs!$G$6:$G$23,Inputs!$J$6:$J$23)*$K112</f>
        <v>141</v>
      </c>
      <c r="R112" s="211">
        <f>_xlfn.XLOOKUP($I112,Inputs!$G$6:$G$23,Inputs!$K$6:$K$23)*$K112</f>
        <v>156</v>
      </c>
      <c r="S112" s="75" t="s">
        <v>547</v>
      </c>
      <c r="T112" s="68" t="s">
        <v>1168</v>
      </c>
      <c r="U112" s="75" t="s">
        <v>917</v>
      </c>
      <c r="V112" s="68" t="s">
        <v>1273</v>
      </c>
      <c r="W112" s="15"/>
      <c r="X112" s="15"/>
      <c r="Y112" s="57">
        <v>168</v>
      </c>
      <c r="AD112" s="27"/>
      <c r="AF112" s="27"/>
      <c r="AG112" s="27"/>
      <c r="AH112" s="27"/>
    </row>
    <row r="113" spans="1:34" ht="18.75">
      <c r="A113" s="41"/>
      <c r="B113" s="16" t="s">
        <v>399</v>
      </c>
      <c r="C113" s="16" t="s">
        <v>223</v>
      </c>
      <c r="D113" s="36" t="s">
        <v>829</v>
      </c>
      <c r="E113" s="57">
        <v>1</v>
      </c>
      <c r="F113" s="16" t="s">
        <v>355</v>
      </c>
      <c r="G113" s="255">
        <v>0.1</v>
      </c>
      <c r="H113" s="255">
        <v>0.1</v>
      </c>
      <c r="I113" s="100">
        <v>69</v>
      </c>
      <c r="J113" s="207" cm="1">
        <f t="array" ref="J113">_xlfn.XLOOKUP($I113,Inputs!$C$6:C$23,Inputs!$D$6:D$23)*$G113</f>
        <v>3.842857142857143E-2</v>
      </c>
      <c r="K113" s="258">
        <f t="shared" si="3"/>
        <v>3</v>
      </c>
      <c r="L113" s="241"/>
      <c r="M113" s="241"/>
      <c r="N113" s="241"/>
      <c r="O113" s="241"/>
      <c r="P113" s="241"/>
      <c r="Q113" s="211">
        <f>_xlfn.XLOOKUP($I113,Inputs!$G$6:$G$23,Inputs!$J$6:$J$23)*$K113</f>
        <v>36</v>
      </c>
      <c r="R113" s="211">
        <f>_xlfn.XLOOKUP($I113,Inputs!$G$6:$G$23,Inputs!$K$6:$K$23)*$K113</f>
        <v>39</v>
      </c>
      <c r="S113" s="75" t="s">
        <v>409</v>
      </c>
      <c r="T113" s="68" t="s">
        <v>1334</v>
      </c>
      <c r="U113" s="75" t="s">
        <v>409</v>
      </c>
      <c r="V113" s="68" t="s">
        <v>1334</v>
      </c>
      <c r="W113" s="15"/>
      <c r="X113" s="15" t="s">
        <v>556</v>
      </c>
      <c r="Y113" s="57">
        <v>7</v>
      </c>
      <c r="AD113" s="27"/>
      <c r="AF113" s="27"/>
      <c r="AG113" s="27"/>
      <c r="AH113" s="27"/>
    </row>
    <row r="114" spans="1:34" ht="18.75">
      <c r="A114" s="41"/>
      <c r="B114" s="16" t="s">
        <v>255</v>
      </c>
      <c r="C114" s="16" t="s">
        <v>223</v>
      </c>
      <c r="D114" s="36" t="s">
        <v>829</v>
      </c>
      <c r="E114" s="57">
        <v>1</v>
      </c>
      <c r="F114" s="16" t="s">
        <v>355</v>
      </c>
      <c r="G114" s="255">
        <v>3.7</v>
      </c>
      <c r="H114" s="255">
        <v>2.2999999999999998</v>
      </c>
      <c r="I114" s="100">
        <v>69</v>
      </c>
      <c r="J114" s="207" cm="1">
        <f t="array" ref="J114">_xlfn.XLOOKUP($I114,Inputs!$C$6:C$23,Inputs!$D$6:D$23)*$G114</f>
        <v>1.4218571428571429</v>
      </c>
      <c r="K114" s="258">
        <f t="shared" si="3"/>
        <v>3</v>
      </c>
      <c r="L114" s="241"/>
      <c r="M114" s="241"/>
      <c r="N114" s="241"/>
      <c r="O114" s="241"/>
      <c r="P114" s="241"/>
      <c r="Q114" s="211">
        <f>_xlfn.XLOOKUP($I114,Inputs!$G$6:$G$23,Inputs!$J$6:$J$23)*$K114</f>
        <v>36</v>
      </c>
      <c r="R114" s="211">
        <f>_xlfn.XLOOKUP($I114,Inputs!$G$6:$G$23,Inputs!$K$6:$K$23)*$K114</f>
        <v>39</v>
      </c>
      <c r="S114" s="75" t="s">
        <v>498</v>
      </c>
      <c r="T114" s="68" t="s">
        <v>1299</v>
      </c>
      <c r="U114" s="75" t="s">
        <v>409</v>
      </c>
      <c r="V114" s="68" t="s">
        <v>1334</v>
      </c>
      <c r="W114" s="15"/>
      <c r="X114" s="15"/>
      <c r="Y114" s="57">
        <v>12</v>
      </c>
      <c r="AD114" s="27"/>
      <c r="AF114" s="27"/>
      <c r="AG114" s="27"/>
      <c r="AH114" s="27"/>
    </row>
    <row r="115" spans="1:34" ht="18.75">
      <c r="A115" s="41"/>
      <c r="B115" s="16" t="s">
        <v>267</v>
      </c>
      <c r="C115" s="16" t="s">
        <v>223</v>
      </c>
      <c r="D115" s="36" t="s">
        <v>829</v>
      </c>
      <c r="E115" s="57">
        <v>1</v>
      </c>
      <c r="F115" s="16" t="s">
        <v>355</v>
      </c>
      <c r="G115" s="255">
        <v>3.3</v>
      </c>
      <c r="H115" s="255">
        <v>2</v>
      </c>
      <c r="I115" s="100">
        <v>69</v>
      </c>
      <c r="J115" s="207" cm="1">
        <f t="array" ref="J115">_xlfn.XLOOKUP($I115,Inputs!$C$6:C$23,Inputs!$D$6:D$23)*$G115</f>
        <v>1.268142857142857</v>
      </c>
      <c r="K115" s="258">
        <f t="shared" si="3"/>
        <v>3</v>
      </c>
      <c r="L115" s="241"/>
      <c r="M115" s="241"/>
      <c r="N115" s="241"/>
      <c r="O115" s="241"/>
      <c r="P115" s="241"/>
      <c r="Q115" s="211">
        <f>_xlfn.XLOOKUP($I115,Inputs!$G$6:$G$23,Inputs!$J$6:$J$23)*$K115</f>
        <v>36</v>
      </c>
      <c r="R115" s="211">
        <f>_xlfn.XLOOKUP($I115,Inputs!$G$6:$G$23,Inputs!$K$6:$K$23)*$K115</f>
        <v>39</v>
      </c>
      <c r="S115" s="75" t="s">
        <v>410</v>
      </c>
      <c r="T115" s="68" t="s">
        <v>1326</v>
      </c>
      <c r="U115" s="75" t="s">
        <v>409</v>
      </c>
      <c r="V115" s="68" t="s">
        <v>1334</v>
      </c>
      <c r="W115" s="15"/>
      <c r="X115" s="15"/>
      <c r="Y115" s="57">
        <v>9</v>
      </c>
      <c r="AD115" s="27"/>
      <c r="AF115" s="27"/>
      <c r="AG115" s="27"/>
      <c r="AH115" s="27"/>
    </row>
    <row r="116" spans="1:34" ht="18.75">
      <c r="A116" s="41"/>
      <c r="B116" s="75" t="s">
        <v>233</v>
      </c>
      <c r="C116" s="75" t="s">
        <v>223</v>
      </c>
      <c r="D116" s="36" t="s">
        <v>829</v>
      </c>
      <c r="E116" s="57">
        <v>1</v>
      </c>
      <c r="F116" s="75" t="s">
        <v>355</v>
      </c>
      <c r="G116" s="256">
        <v>20</v>
      </c>
      <c r="H116" s="256">
        <v>12.3</v>
      </c>
      <c r="I116" s="76">
        <v>138</v>
      </c>
      <c r="J116" s="207" cm="1">
        <f t="array" ref="J116">_xlfn.XLOOKUP($I116,Inputs!$C$6:C$23,Inputs!$D$6:D$23)*$G116</f>
        <v>8.6714285714285726</v>
      </c>
      <c r="K116" s="258">
        <f t="shared" si="3"/>
        <v>3</v>
      </c>
      <c r="L116" s="241"/>
      <c r="M116" s="241"/>
      <c r="N116" s="241"/>
      <c r="O116" s="241"/>
      <c r="P116" s="241"/>
      <c r="Q116" s="211">
        <f>_xlfn.XLOOKUP($I116,Inputs!$G$6:$G$23,Inputs!$J$6:$J$23)*$K116</f>
        <v>141</v>
      </c>
      <c r="R116" s="211">
        <f>_xlfn.XLOOKUP($I116,Inputs!$G$6:$G$23,Inputs!$K$6:$K$23)*$K116</f>
        <v>156</v>
      </c>
      <c r="S116" s="75" t="s">
        <v>468</v>
      </c>
      <c r="T116" s="68" t="s">
        <v>1185</v>
      </c>
      <c r="U116" s="75" t="s">
        <v>1377</v>
      </c>
      <c r="V116" s="68" t="s">
        <v>935</v>
      </c>
      <c r="W116" s="15"/>
      <c r="X116" s="15"/>
      <c r="Y116" s="57">
        <v>235</v>
      </c>
      <c r="AD116" s="27"/>
      <c r="AF116" s="27"/>
      <c r="AG116" s="27"/>
      <c r="AH116" s="27"/>
    </row>
    <row r="117" spans="1:34" ht="18.75">
      <c r="A117" s="41"/>
      <c r="B117" s="16" t="s">
        <v>239</v>
      </c>
      <c r="C117" s="16" t="s">
        <v>223</v>
      </c>
      <c r="D117" s="36" t="s">
        <v>829</v>
      </c>
      <c r="E117" s="57">
        <v>1</v>
      </c>
      <c r="F117" s="16" t="s">
        <v>355</v>
      </c>
      <c r="G117" s="256">
        <v>5</v>
      </c>
      <c r="H117" s="256">
        <v>3.1</v>
      </c>
      <c r="I117" s="100">
        <v>138</v>
      </c>
      <c r="J117" s="207" cm="1">
        <f t="array" ref="J117">_xlfn.XLOOKUP($I117,Inputs!$C$6:C$23,Inputs!$D$6:D$23)*$G117</f>
        <v>2.1678571428571431</v>
      </c>
      <c r="K117" s="258">
        <f t="shared" si="3"/>
        <v>3</v>
      </c>
      <c r="L117" s="241"/>
      <c r="M117" s="241"/>
      <c r="N117" s="241"/>
      <c r="O117" s="241"/>
      <c r="P117" s="241"/>
      <c r="Q117" s="211">
        <f>_xlfn.XLOOKUP($I117,Inputs!$G$6:$G$23,Inputs!$J$6:$J$23)*$K117</f>
        <v>141</v>
      </c>
      <c r="R117" s="211">
        <f>_xlfn.XLOOKUP($I117,Inputs!$G$6:$G$23,Inputs!$K$6:$K$23)*$K117</f>
        <v>156</v>
      </c>
      <c r="S117" s="75" t="s">
        <v>537</v>
      </c>
      <c r="T117" s="68" t="s">
        <v>1250</v>
      </c>
      <c r="U117" s="75" t="s">
        <v>1378</v>
      </c>
      <c r="V117" s="68" t="s">
        <v>936</v>
      </c>
      <c r="W117" s="15"/>
      <c r="X117" s="15"/>
      <c r="Y117" s="57">
        <v>237</v>
      </c>
      <c r="AD117" s="27"/>
      <c r="AF117" s="27"/>
      <c r="AG117" s="27"/>
      <c r="AH117" s="27"/>
    </row>
    <row r="118" spans="1:34" ht="18.75">
      <c r="A118" s="41"/>
      <c r="B118" s="16" t="s">
        <v>297</v>
      </c>
      <c r="C118" s="16" t="s">
        <v>223</v>
      </c>
      <c r="D118" s="36" t="s">
        <v>829</v>
      </c>
      <c r="E118" s="57">
        <v>1</v>
      </c>
      <c r="F118" s="16" t="s">
        <v>355</v>
      </c>
      <c r="G118" s="256">
        <v>100</v>
      </c>
      <c r="H118" s="256">
        <v>61.7</v>
      </c>
      <c r="I118" s="100">
        <v>345</v>
      </c>
      <c r="J118" s="207" cm="1">
        <f t="array" ref="J118">_xlfn.XLOOKUP($I118,Inputs!$C$6:C$23,Inputs!$D$6:D$23)*$G118</f>
        <v>44.379629629629633</v>
      </c>
      <c r="K118" s="258">
        <f t="shared" si="3"/>
        <v>2.7968732864133847</v>
      </c>
      <c r="L118" s="242"/>
      <c r="M118" s="242"/>
      <c r="N118" s="242"/>
      <c r="O118" s="242"/>
      <c r="P118" s="242"/>
      <c r="Q118" s="211">
        <f>_xlfn.XLOOKUP($I118,Inputs!$G$6:$G$23,Inputs!$J$6:$J$23)*$K118</f>
        <v>908.98381808434999</v>
      </c>
      <c r="R118" s="211">
        <f>_xlfn.XLOOKUP($I118,Inputs!$G$6:$G$23,Inputs!$K$6:$K$23)*$K118</f>
        <v>1188.6711467256885</v>
      </c>
      <c r="S118" s="75" t="s">
        <v>928</v>
      </c>
      <c r="T118" s="68" t="s">
        <v>1295</v>
      </c>
      <c r="U118" s="199" t="s">
        <v>1379</v>
      </c>
      <c r="V118" s="68" t="s">
        <v>934</v>
      </c>
      <c r="W118" s="15"/>
      <c r="X118" s="15"/>
      <c r="Y118" s="57">
        <v>267</v>
      </c>
      <c r="AD118" s="27"/>
      <c r="AF118" s="27"/>
      <c r="AG118" s="27"/>
      <c r="AH118" s="27"/>
    </row>
    <row r="119" spans="1:34" ht="18.75">
      <c r="A119" s="41"/>
      <c r="B119" s="75" t="s">
        <v>859</v>
      </c>
      <c r="C119" s="75" t="s">
        <v>229</v>
      </c>
      <c r="D119" s="36" t="s">
        <v>829</v>
      </c>
      <c r="E119" s="76">
        <v>1</v>
      </c>
      <c r="F119" s="75" t="s">
        <v>562</v>
      </c>
      <c r="G119" s="255">
        <v>46</v>
      </c>
      <c r="H119" s="255">
        <v>28.4</v>
      </c>
      <c r="I119" s="76">
        <v>200</v>
      </c>
      <c r="J119" s="178"/>
      <c r="K119" s="178"/>
      <c r="L119" s="238"/>
      <c r="M119" s="238"/>
      <c r="N119" s="238"/>
      <c r="O119" s="238"/>
      <c r="P119" s="238"/>
      <c r="Q119" s="76">
        <v>250</v>
      </c>
      <c r="R119" s="76">
        <v>250</v>
      </c>
      <c r="S119" s="75" t="s">
        <v>892</v>
      </c>
      <c r="T119" s="68" t="s">
        <v>1218</v>
      </c>
      <c r="U119" s="75" t="s">
        <v>1376</v>
      </c>
      <c r="V119" s="68" t="s">
        <v>937</v>
      </c>
      <c r="W119" s="15"/>
      <c r="X119" s="77" t="s">
        <v>1349</v>
      </c>
      <c r="Y119" s="57">
        <v>1</v>
      </c>
      <c r="AD119" s="27"/>
      <c r="AF119" s="27"/>
      <c r="AG119" s="27"/>
      <c r="AH119" s="27"/>
    </row>
    <row r="120" spans="1:34" s="41" customFormat="1" ht="18.75">
      <c r="B120" s="75" t="s">
        <v>860</v>
      </c>
      <c r="C120" s="75" t="s">
        <v>229</v>
      </c>
      <c r="D120" s="36" t="s">
        <v>829</v>
      </c>
      <c r="E120" s="76">
        <v>1</v>
      </c>
      <c r="F120" s="75" t="s">
        <v>562</v>
      </c>
      <c r="G120" s="255">
        <v>46</v>
      </c>
      <c r="H120" s="255">
        <v>28.4</v>
      </c>
      <c r="I120" s="76">
        <v>200</v>
      </c>
      <c r="J120" s="178"/>
      <c r="K120" s="178"/>
      <c r="L120" s="213"/>
      <c r="M120" s="213"/>
      <c r="N120" s="213"/>
      <c r="O120" s="213"/>
      <c r="P120" s="213"/>
      <c r="Q120" s="76">
        <v>250</v>
      </c>
      <c r="R120" s="76">
        <v>250</v>
      </c>
      <c r="S120" s="75" t="s">
        <v>892</v>
      </c>
      <c r="T120" s="68" t="s">
        <v>1218</v>
      </c>
      <c r="U120" s="75" t="s">
        <v>1376</v>
      </c>
      <c r="V120" s="68" t="s">
        <v>937</v>
      </c>
      <c r="W120" s="15"/>
      <c r="X120" s="77" t="s">
        <v>1349</v>
      </c>
      <c r="Y120" s="57">
        <v>2</v>
      </c>
    </row>
    <row r="121" spans="1:34" ht="18.75">
      <c r="A121" s="41"/>
      <c r="B121" s="16" t="s">
        <v>352</v>
      </c>
      <c r="C121" s="16" t="s">
        <v>223</v>
      </c>
      <c r="D121" s="36" t="s">
        <v>829</v>
      </c>
      <c r="E121" s="57">
        <v>1</v>
      </c>
      <c r="F121" s="16" t="s">
        <v>355</v>
      </c>
      <c r="G121" s="256">
        <v>4</v>
      </c>
      <c r="H121" s="256">
        <v>2.5</v>
      </c>
      <c r="I121" s="100">
        <v>138</v>
      </c>
      <c r="J121" s="207" cm="1">
        <f t="array" ref="J121">_xlfn.XLOOKUP($I121,Inputs!$C$6:C$23,Inputs!$D$6:D$23)*$G121</f>
        <v>1.7342857142857144</v>
      </c>
      <c r="K121" s="258">
        <f t="shared" ref="K121:K152" si="4">IF((42.4*(H121)^(-0.6595))&gt;=3,3,(IF(42.4*(H121)^(-0.6595)&lt;=0.5,0.5,(42.4*(H121)^(-0.6595)))))</f>
        <v>3</v>
      </c>
      <c r="L121" s="241"/>
      <c r="M121" s="241"/>
      <c r="N121" s="241"/>
      <c r="O121" s="241"/>
      <c r="P121" s="241"/>
      <c r="Q121" s="211">
        <f>_xlfn.XLOOKUP($I121,Inputs!$G$6:$G$23,Inputs!$J$6:$J$23)*$K121</f>
        <v>141</v>
      </c>
      <c r="R121" s="211">
        <f>_xlfn.XLOOKUP($I121,Inputs!$G$6:$G$23,Inputs!$K$6:$K$23)*$K121</f>
        <v>156</v>
      </c>
      <c r="S121" s="75" t="s">
        <v>876</v>
      </c>
      <c r="T121" s="68" t="s">
        <v>1197</v>
      </c>
      <c r="U121" s="75" t="s">
        <v>485</v>
      </c>
      <c r="V121" s="68" t="s">
        <v>1274</v>
      </c>
      <c r="W121" s="15"/>
      <c r="X121" s="15"/>
      <c r="Y121" s="57">
        <v>200</v>
      </c>
      <c r="AD121" s="27"/>
      <c r="AF121" s="27"/>
      <c r="AG121" s="27"/>
      <c r="AH121" s="27"/>
    </row>
    <row r="122" spans="1:34" ht="18.75">
      <c r="A122" s="41"/>
      <c r="B122" s="16" t="s">
        <v>287</v>
      </c>
      <c r="C122" s="16" t="s">
        <v>223</v>
      </c>
      <c r="D122" s="36" t="s">
        <v>829</v>
      </c>
      <c r="E122" s="57">
        <v>1</v>
      </c>
      <c r="F122" s="16" t="s">
        <v>355</v>
      </c>
      <c r="G122" s="255">
        <v>20.2</v>
      </c>
      <c r="H122" s="255">
        <v>12.5</v>
      </c>
      <c r="I122" s="100">
        <v>69</v>
      </c>
      <c r="J122" s="207" cm="1">
        <f t="array" ref="J122">_xlfn.XLOOKUP($I122,Inputs!$C$6:C$23,Inputs!$D$6:D$23)*$G122</f>
        <v>7.7625714285714285</v>
      </c>
      <c r="K122" s="258">
        <f t="shared" si="4"/>
        <v>3</v>
      </c>
      <c r="L122" s="241"/>
      <c r="M122" s="241"/>
      <c r="N122" s="241"/>
      <c r="O122" s="241"/>
      <c r="P122" s="241"/>
      <c r="Q122" s="211">
        <f>_xlfn.XLOOKUP($I122,Inputs!$G$6:$G$23,Inputs!$J$6:$J$23)*$K122</f>
        <v>36</v>
      </c>
      <c r="R122" s="211">
        <f>_xlfn.XLOOKUP($I122,Inputs!$G$6:$G$23,Inputs!$K$6:$K$23)*$K122</f>
        <v>39</v>
      </c>
      <c r="S122" s="75" t="s">
        <v>923</v>
      </c>
      <c r="T122" s="68" t="s">
        <v>1260</v>
      </c>
      <c r="U122" s="75" t="s">
        <v>477</v>
      </c>
      <c r="V122" s="68" t="s">
        <v>1275</v>
      </c>
      <c r="W122" s="15"/>
      <c r="X122" s="15"/>
      <c r="Y122" s="57">
        <v>158</v>
      </c>
      <c r="AD122" s="27"/>
      <c r="AF122" s="27"/>
      <c r="AG122" s="27"/>
      <c r="AH122" s="27"/>
    </row>
    <row r="123" spans="1:34" ht="18.75">
      <c r="A123" s="41"/>
      <c r="B123" s="16" t="s">
        <v>344</v>
      </c>
      <c r="C123" s="16" t="s">
        <v>223</v>
      </c>
      <c r="D123" s="36" t="s">
        <v>829</v>
      </c>
      <c r="E123" s="57">
        <v>1</v>
      </c>
      <c r="F123" s="16" t="s">
        <v>355</v>
      </c>
      <c r="G123" s="255">
        <v>19.100000000000001</v>
      </c>
      <c r="H123" s="255">
        <v>11.8</v>
      </c>
      <c r="I123" s="100">
        <v>69</v>
      </c>
      <c r="J123" s="207" cm="1">
        <f t="array" ref="J123">_xlfn.XLOOKUP($I123,Inputs!$C$6:C$23,Inputs!$D$6:D$23)*$G123</f>
        <v>7.3398571428571433</v>
      </c>
      <c r="K123" s="258">
        <f t="shared" si="4"/>
        <v>3</v>
      </c>
      <c r="L123" s="241"/>
      <c r="M123" s="241"/>
      <c r="N123" s="241"/>
      <c r="O123" s="241"/>
      <c r="P123" s="241"/>
      <c r="Q123" s="211">
        <f>_xlfn.XLOOKUP($I123,Inputs!$G$6:$G$23,Inputs!$J$6:$J$23)*$K123</f>
        <v>36</v>
      </c>
      <c r="R123" s="211">
        <f>_xlfn.XLOOKUP($I123,Inputs!$G$6:$G$23,Inputs!$K$6:$K$23)*$K123</f>
        <v>39</v>
      </c>
      <c r="S123" s="75" t="s">
        <v>888</v>
      </c>
      <c r="T123" s="68" t="s">
        <v>1220</v>
      </c>
      <c r="U123" s="75" t="s">
        <v>477</v>
      </c>
      <c r="V123" s="68" t="s">
        <v>1275</v>
      </c>
      <c r="W123" s="15"/>
      <c r="X123" s="15"/>
      <c r="Y123" s="57">
        <v>150</v>
      </c>
      <c r="AD123" s="27"/>
      <c r="AF123" s="27"/>
      <c r="AG123" s="27"/>
      <c r="AH123" s="27"/>
    </row>
    <row r="124" spans="1:34" ht="18.75">
      <c r="A124" s="41"/>
      <c r="B124" s="16" t="s">
        <v>263</v>
      </c>
      <c r="C124" s="16" t="s">
        <v>223</v>
      </c>
      <c r="D124" s="36" t="s">
        <v>829</v>
      </c>
      <c r="E124" s="57">
        <v>1</v>
      </c>
      <c r="F124" s="16" t="s">
        <v>355</v>
      </c>
      <c r="G124" s="256">
        <v>10</v>
      </c>
      <c r="H124" s="256">
        <v>6.2</v>
      </c>
      <c r="I124" s="100">
        <v>138</v>
      </c>
      <c r="J124" s="207" cm="1">
        <f t="array" ref="J124">_xlfn.XLOOKUP($I124,Inputs!$C$6:C$23,Inputs!$D$6:D$23)*$G124</f>
        <v>4.3357142857142863</v>
      </c>
      <c r="K124" s="258">
        <f t="shared" si="4"/>
        <v>3</v>
      </c>
      <c r="L124" s="241"/>
      <c r="M124" s="241"/>
      <c r="N124" s="241"/>
      <c r="O124" s="241"/>
      <c r="P124" s="241"/>
      <c r="Q124" s="211">
        <f>_xlfn.XLOOKUP($I124,Inputs!$G$6:$G$23,Inputs!$J$6:$J$23)*$K124</f>
        <v>141</v>
      </c>
      <c r="R124" s="211">
        <f>_xlfn.XLOOKUP($I124,Inputs!$G$6:$G$23,Inputs!$K$6:$K$23)*$K124</f>
        <v>156</v>
      </c>
      <c r="S124" s="75" t="s">
        <v>484</v>
      </c>
      <c r="T124" s="68" t="s">
        <v>1322</v>
      </c>
      <c r="U124" s="75" t="s">
        <v>483</v>
      </c>
      <c r="V124" s="68" t="s">
        <v>1276</v>
      </c>
      <c r="W124" s="15"/>
      <c r="X124" s="15"/>
      <c r="Y124" s="57">
        <v>199</v>
      </c>
      <c r="AD124" s="27"/>
      <c r="AF124" s="27"/>
      <c r="AG124" s="27"/>
      <c r="AH124" s="27"/>
    </row>
    <row r="125" spans="1:34" ht="18.75">
      <c r="A125" s="41"/>
      <c r="B125" s="16" t="s">
        <v>269</v>
      </c>
      <c r="C125" s="16" t="s">
        <v>223</v>
      </c>
      <c r="D125" s="36" t="s">
        <v>829</v>
      </c>
      <c r="E125" s="57">
        <v>1</v>
      </c>
      <c r="F125" s="16" t="s">
        <v>355</v>
      </c>
      <c r="G125" s="255">
        <v>2.7</v>
      </c>
      <c r="H125" s="255">
        <v>1.7</v>
      </c>
      <c r="I125" s="100">
        <v>69</v>
      </c>
      <c r="J125" s="207" cm="1">
        <f t="array" ref="J125">_xlfn.XLOOKUP($I125,Inputs!$C$6:C$23,Inputs!$D$6:D$23)*$G125</f>
        <v>1.0375714285714286</v>
      </c>
      <c r="K125" s="258">
        <f t="shared" si="4"/>
        <v>3</v>
      </c>
      <c r="L125" s="241"/>
      <c r="M125" s="241"/>
      <c r="N125" s="241"/>
      <c r="O125" s="241"/>
      <c r="P125" s="241"/>
      <c r="Q125" s="211">
        <f>_xlfn.XLOOKUP($I125,Inputs!$G$6:$G$23,Inputs!$J$6:$J$23)*$K125</f>
        <v>36</v>
      </c>
      <c r="R125" s="211">
        <f>_xlfn.XLOOKUP($I125,Inputs!$G$6:$G$23,Inputs!$K$6:$K$23)*$K125</f>
        <v>39</v>
      </c>
      <c r="S125" s="75" t="s">
        <v>418</v>
      </c>
      <c r="T125" s="68" t="s">
        <v>1265</v>
      </c>
      <c r="U125" s="75" t="s">
        <v>419</v>
      </c>
      <c r="V125" s="68" t="s">
        <v>1277</v>
      </c>
      <c r="W125" s="15"/>
      <c r="X125" s="15"/>
      <c r="Y125" s="57">
        <v>29</v>
      </c>
      <c r="AD125" s="27"/>
      <c r="AF125" s="27"/>
      <c r="AG125" s="27"/>
      <c r="AH125" s="27"/>
    </row>
    <row r="126" spans="1:34" ht="18.75">
      <c r="A126" s="41"/>
      <c r="B126" s="16" t="s">
        <v>391</v>
      </c>
      <c r="C126" s="16" t="s">
        <v>223</v>
      </c>
      <c r="D126" s="36" t="s">
        <v>829</v>
      </c>
      <c r="E126" s="57">
        <v>1</v>
      </c>
      <c r="F126" s="16" t="s">
        <v>355</v>
      </c>
      <c r="G126" s="255">
        <v>7.2</v>
      </c>
      <c r="H126" s="255">
        <v>4.4000000000000004</v>
      </c>
      <c r="I126" s="100">
        <v>69</v>
      </c>
      <c r="J126" s="207" cm="1">
        <f t="array" ref="J126">_xlfn.XLOOKUP($I126,Inputs!$C$6:C$23,Inputs!$D$6:D$23)*$G126</f>
        <v>2.7668571428571429</v>
      </c>
      <c r="K126" s="258">
        <f t="shared" si="4"/>
        <v>3</v>
      </c>
      <c r="L126" s="241"/>
      <c r="M126" s="241"/>
      <c r="N126" s="241"/>
      <c r="O126" s="241"/>
      <c r="P126" s="241"/>
      <c r="Q126" s="211">
        <f>_xlfn.XLOOKUP($I126,Inputs!$G$6:$G$23,Inputs!$J$6:$J$23)*$K126</f>
        <v>36</v>
      </c>
      <c r="R126" s="211">
        <f>_xlfn.XLOOKUP($I126,Inputs!$G$6:$G$23,Inputs!$K$6:$K$23)*$K126</f>
        <v>39</v>
      </c>
      <c r="S126" s="75" t="s">
        <v>906</v>
      </c>
      <c r="T126" s="68" t="s">
        <v>1245</v>
      </c>
      <c r="U126" s="75" t="s">
        <v>416</v>
      </c>
      <c r="V126" s="68" t="s">
        <v>1278</v>
      </c>
      <c r="W126" s="15"/>
      <c r="X126" s="15"/>
      <c r="Y126" s="57">
        <v>24</v>
      </c>
      <c r="AD126" s="27"/>
      <c r="AF126" s="27"/>
      <c r="AG126" s="27"/>
      <c r="AH126" s="27"/>
    </row>
    <row r="127" spans="1:34" ht="18.75">
      <c r="A127" s="41"/>
      <c r="B127" s="16" t="s">
        <v>257</v>
      </c>
      <c r="C127" s="16" t="s">
        <v>223</v>
      </c>
      <c r="D127" s="36" t="s">
        <v>829</v>
      </c>
      <c r="E127" s="57">
        <v>1</v>
      </c>
      <c r="F127" s="16" t="s">
        <v>355</v>
      </c>
      <c r="G127" s="255">
        <v>13.1</v>
      </c>
      <c r="H127" s="255">
        <v>8.1</v>
      </c>
      <c r="I127" s="100">
        <v>69</v>
      </c>
      <c r="J127" s="207" cm="1">
        <f t="array" ref="J127">_xlfn.XLOOKUP($I127,Inputs!$C$6:C$23,Inputs!$D$6:D$23)*$G127</f>
        <v>5.0341428571428573</v>
      </c>
      <c r="K127" s="258">
        <f t="shared" si="4"/>
        <v>3</v>
      </c>
      <c r="L127" s="241"/>
      <c r="M127" s="241"/>
      <c r="N127" s="241"/>
      <c r="O127" s="241"/>
      <c r="P127" s="241"/>
      <c r="Q127" s="211">
        <f>_xlfn.XLOOKUP($I127,Inputs!$G$6:$G$23,Inputs!$J$6:$J$23)*$K127</f>
        <v>36</v>
      </c>
      <c r="R127" s="211">
        <f>_xlfn.XLOOKUP($I127,Inputs!$G$6:$G$23,Inputs!$K$6:$K$23)*$K127</f>
        <v>39</v>
      </c>
      <c r="S127" s="75" t="s">
        <v>882</v>
      </c>
      <c r="T127" s="68" t="s">
        <v>1204</v>
      </c>
      <c r="U127" s="75" t="s">
        <v>423</v>
      </c>
      <c r="V127" s="68" t="s">
        <v>1211</v>
      </c>
      <c r="W127" s="15"/>
      <c r="X127" s="15"/>
      <c r="Y127" s="57">
        <v>44</v>
      </c>
      <c r="AD127" s="27"/>
      <c r="AF127" s="27"/>
      <c r="AG127" s="27"/>
      <c r="AH127" s="27"/>
    </row>
    <row r="128" spans="1:34" ht="18.75">
      <c r="A128" s="41"/>
      <c r="B128" s="16" t="s">
        <v>307</v>
      </c>
      <c r="C128" s="16" t="s">
        <v>223</v>
      </c>
      <c r="D128" s="36" t="s">
        <v>829</v>
      </c>
      <c r="E128" s="57">
        <v>1</v>
      </c>
      <c r="F128" s="16" t="s">
        <v>355</v>
      </c>
      <c r="G128" s="256">
        <v>30</v>
      </c>
      <c r="H128" s="256">
        <v>18.5</v>
      </c>
      <c r="I128" s="100">
        <v>138</v>
      </c>
      <c r="J128" s="207" cm="1">
        <f t="array" ref="J128">_xlfn.XLOOKUP($I128,Inputs!$C$6:C$23,Inputs!$D$6:D$23)*$G128</f>
        <v>13.007142857142858</v>
      </c>
      <c r="K128" s="258">
        <f t="shared" si="4"/>
        <v>3</v>
      </c>
      <c r="L128" s="241"/>
      <c r="M128" s="241"/>
      <c r="N128" s="241"/>
      <c r="O128" s="241"/>
      <c r="P128" s="241"/>
      <c r="Q128" s="211">
        <f>_xlfn.XLOOKUP($I128,Inputs!$G$6:$G$23,Inputs!$J$6:$J$23)*$K128</f>
        <v>141</v>
      </c>
      <c r="R128" s="211">
        <f>_xlfn.XLOOKUP($I128,Inputs!$G$6:$G$23,Inputs!$K$6:$K$23)*$K128</f>
        <v>156</v>
      </c>
      <c r="S128" s="75" t="s">
        <v>904</v>
      </c>
      <c r="T128" s="68" t="s">
        <v>1242</v>
      </c>
      <c r="U128" s="75" t="s">
        <v>876</v>
      </c>
      <c r="V128" s="68" t="s">
        <v>1197</v>
      </c>
      <c r="W128" s="15"/>
      <c r="X128" s="15"/>
      <c r="Y128" s="57">
        <v>192</v>
      </c>
      <c r="AD128" s="27"/>
      <c r="AF128" s="27"/>
      <c r="AG128" s="27"/>
      <c r="AH128" s="27"/>
    </row>
    <row r="129" spans="1:34" ht="18.75">
      <c r="A129" s="41"/>
      <c r="B129" s="16" t="s">
        <v>288</v>
      </c>
      <c r="C129" s="16" t="s">
        <v>223</v>
      </c>
      <c r="D129" s="36" t="s">
        <v>829</v>
      </c>
      <c r="E129" s="57">
        <v>1</v>
      </c>
      <c r="F129" s="16" t="s">
        <v>355</v>
      </c>
      <c r="G129" s="256">
        <v>100</v>
      </c>
      <c r="H129" s="256">
        <v>61.7</v>
      </c>
      <c r="I129" s="100">
        <v>345</v>
      </c>
      <c r="J129" s="207" cm="1">
        <f t="array" ref="J129">_xlfn.XLOOKUP($I129,Inputs!$C$6:C$23,Inputs!$D$6:D$23)*$G129</f>
        <v>44.379629629629633</v>
      </c>
      <c r="K129" s="258">
        <f t="shared" si="4"/>
        <v>2.7968732864133847</v>
      </c>
      <c r="L129" s="241"/>
      <c r="M129" s="241"/>
      <c r="N129" s="241"/>
      <c r="O129" s="241"/>
      <c r="P129" s="241"/>
      <c r="Q129" s="211">
        <f>_xlfn.XLOOKUP($I129,Inputs!$G$6:$G$23,Inputs!$J$6:$J$23)*$K129</f>
        <v>908.98381808434999</v>
      </c>
      <c r="R129" s="211">
        <f>_xlfn.XLOOKUP($I129,Inputs!$G$6:$G$23,Inputs!$K$6:$K$23)*$K129</f>
        <v>1188.6711467256885</v>
      </c>
      <c r="S129" s="75" t="s">
        <v>928</v>
      </c>
      <c r="T129" s="68" t="s">
        <v>1295</v>
      </c>
      <c r="U129" s="75" t="s">
        <v>876</v>
      </c>
      <c r="V129" s="68" t="s">
        <v>1197</v>
      </c>
      <c r="W129" s="15"/>
      <c r="X129" s="15"/>
      <c r="Y129" s="57">
        <v>268</v>
      </c>
      <c r="AD129" s="27"/>
      <c r="AF129" s="27"/>
      <c r="AG129" s="27"/>
      <c r="AH129" s="27"/>
    </row>
    <row r="130" spans="1:34" ht="18.75">
      <c r="A130" s="41"/>
      <c r="B130" s="16" t="s">
        <v>259</v>
      </c>
      <c r="C130" s="16" t="s">
        <v>223</v>
      </c>
      <c r="D130" s="36" t="s">
        <v>829</v>
      </c>
      <c r="E130" s="57">
        <v>1</v>
      </c>
      <c r="F130" s="16" t="s">
        <v>355</v>
      </c>
      <c r="G130" s="256">
        <v>16</v>
      </c>
      <c r="H130" s="256">
        <v>9.9</v>
      </c>
      <c r="I130" s="100">
        <v>138</v>
      </c>
      <c r="J130" s="207" cm="1">
        <f t="array" ref="J130">_xlfn.XLOOKUP($I130,Inputs!$C$6:C$23,Inputs!$D$6:D$23)*$G130</f>
        <v>6.9371428571428577</v>
      </c>
      <c r="K130" s="258">
        <f t="shared" si="4"/>
        <v>3</v>
      </c>
      <c r="L130" s="241"/>
      <c r="M130" s="241"/>
      <c r="N130" s="241"/>
      <c r="O130" s="241"/>
      <c r="P130" s="241"/>
      <c r="Q130" s="211">
        <f>_xlfn.XLOOKUP($I130,Inputs!$G$6:$G$23,Inputs!$J$6:$J$23)*$K130</f>
        <v>141</v>
      </c>
      <c r="R130" s="211">
        <f>_xlfn.XLOOKUP($I130,Inputs!$G$6:$G$23,Inputs!$K$6:$K$23)*$K130</f>
        <v>156</v>
      </c>
      <c r="S130" s="75" t="s">
        <v>884</v>
      </c>
      <c r="T130" s="68" t="s">
        <v>1201</v>
      </c>
      <c r="U130" s="75" t="s">
        <v>876</v>
      </c>
      <c r="V130" s="68" t="s">
        <v>1197</v>
      </c>
      <c r="W130" s="15"/>
      <c r="X130" s="15"/>
      <c r="Y130" s="57">
        <v>181</v>
      </c>
      <c r="AD130" s="27"/>
      <c r="AF130" s="27"/>
      <c r="AG130" s="27"/>
      <c r="AH130" s="27"/>
    </row>
    <row r="131" spans="1:34" ht="18.75">
      <c r="A131" s="41"/>
      <c r="B131" s="16" t="s">
        <v>329</v>
      </c>
      <c r="C131" s="16" t="s">
        <v>223</v>
      </c>
      <c r="D131" s="36" t="s">
        <v>829</v>
      </c>
      <c r="E131" s="57">
        <v>1</v>
      </c>
      <c r="F131" s="16" t="s">
        <v>355</v>
      </c>
      <c r="G131" s="255">
        <v>3</v>
      </c>
      <c r="H131" s="255">
        <v>1.9</v>
      </c>
      <c r="I131" s="100">
        <v>69</v>
      </c>
      <c r="J131" s="207" cm="1">
        <f t="array" ref="J131">_xlfn.XLOOKUP($I131,Inputs!$C$6:C$23,Inputs!$D$6:D$23)*$G131</f>
        <v>1.1528571428571428</v>
      </c>
      <c r="K131" s="258">
        <f t="shared" si="4"/>
        <v>3</v>
      </c>
      <c r="L131" s="241"/>
      <c r="M131" s="241"/>
      <c r="N131" s="241"/>
      <c r="O131" s="241"/>
      <c r="P131" s="241"/>
      <c r="Q131" s="211">
        <f>_xlfn.XLOOKUP($I131,Inputs!$G$6:$G$23,Inputs!$J$6:$J$23)*$K131</f>
        <v>36</v>
      </c>
      <c r="R131" s="211">
        <f>_xlfn.XLOOKUP($I131,Inputs!$G$6:$G$23,Inputs!$K$6:$K$23)*$K131</f>
        <v>39</v>
      </c>
      <c r="S131" s="75" t="s">
        <v>912</v>
      </c>
      <c r="T131" s="68" t="s">
        <v>895</v>
      </c>
      <c r="U131" s="75" t="s">
        <v>509</v>
      </c>
      <c r="V131" s="68" t="s">
        <v>1170</v>
      </c>
      <c r="W131" s="15"/>
      <c r="X131" s="15"/>
      <c r="Y131" s="57">
        <v>75</v>
      </c>
      <c r="AD131" s="27"/>
      <c r="AF131" s="27"/>
      <c r="AG131" s="27"/>
      <c r="AH131" s="27"/>
    </row>
    <row r="132" spans="1:34" ht="18.75">
      <c r="A132" s="41"/>
      <c r="B132" s="16" t="s">
        <v>236</v>
      </c>
      <c r="C132" s="16" t="s">
        <v>223</v>
      </c>
      <c r="D132" s="36" t="s">
        <v>829</v>
      </c>
      <c r="E132" s="57">
        <v>1</v>
      </c>
      <c r="F132" s="16" t="s">
        <v>355</v>
      </c>
      <c r="G132" s="256">
        <v>160</v>
      </c>
      <c r="H132" s="256">
        <v>98.8</v>
      </c>
      <c r="I132" s="100">
        <v>230</v>
      </c>
      <c r="J132" s="207" cm="1">
        <f t="array" ref="J132">_xlfn.XLOOKUP($I132,Inputs!$C$6:C$23,Inputs!$D$6:D$23)*$G132</f>
        <v>76.8</v>
      </c>
      <c r="K132" s="258">
        <f t="shared" si="4"/>
        <v>2.0503294589136307</v>
      </c>
      <c r="L132" s="241"/>
      <c r="M132" s="241"/>
      <c r="N132" s="241"/>
      <c r="O132" s="241"/>
      <c r="P132" s="241"/>
      <c r="Q132" s="211">
        <f>_xlfn.XLOOKUP($I132,Inputs!$G$6:$G$23,Inputs!$J$6:$J$23)*$K132</f>
        <v>274.7441474944265</v>
      </c>
      <c r="R132" s="211">
        <f>_xlfn.XLOOKUP($I132,Inputs!$G$6:$G$23,Inputs!$K$6:$K$23)*$K132</f>
        <v>297.29777154247648</v>
      </c>
      <c r="S132" s="75" t="s">
        <v>929</v>
      </c>
      <c r="T132" s="68" t="s">
        <v>1300</v>
      </c>
      <c r="U132" s="75" t="s">
        <v>877</v>
      </c>
      <c r="V132" s="68" t="s">
        <v>1187</v>
      </c>
      <c r="W132" s="15"/>
      <c r="X132" s="15"/>
      <c r="Y132" s="57">
        <v>258</v>
      </c>
      <c r="AD132" s="27"/>
      <c r="AF132" s="27"/>
      <c r="AG132" s="27"/>
      <c r="AH132" s="27"/>
    </row>
    <row r="133" spans="1:34" ht="18.75">
      <c r="A133" s="41"/>
      <c r="B133" s="16" t="s">
        <v>253</v>
      </c>
      <c r="C133" s="16" t="s">
        <v>223</v>
      </c>
      <c r="D133" s="36" t="s">
        <v>829</v>
      </c>
      <c r="E133" s="57">
        <v>1</v>
      </c>
      <c r="F133" s="16" t="s">
        <v>355</v>
      </c>
      <c r="G133" s="256">
        <v>160</v>
      </c>
      <c r="H133" s="256">
        <v>98.8</v>
      </c>
      <c r="I133" s="100">
        <v>230</v>
      </c>
      <c r="J133" s="207" cm="1">
        <f t="array" ref="J133">_xlfn.XLOOKUP($I133,Inputs!$C$6:C$23,Inputs!$D$6:D$23)*$G133</f>
        <v>76.8</v>
      </c>
      <c r="K133" s="258">
        <f t="shared" si="4"/>
        <v>2.0503294589136307</v>
      </c>
      <c r="L133" s="241"/>
      <c r="M133" s="241"/>
      <c r="N133" s="241"/>
      <c r="O133" s="241"/>
      <c r="P133" s="241"/>
      <c r="Q133" s="211">
        <f>_xlfn.XLOOKUP($I133,Inputs!$G$6:$G$23,Inputs!$J$6:$J$23)*$K133</f>
        <v>274.7441474944265</v>
      </c>
      <c r="R133" s="211">
        <f>_xlfn.XLOOKUP($I133,Inputs!$G$6:$G$23,Inputs!$K$6:$K$23)*$K133</f>
        <v>297.29777154247648</v>
      </c>
      <c r="S133" s="75" t="s">
        <v>929</v>
      </c>
      <c r="T133" s="68" t="s">
        <v>1300</v>
      </c>
      <c r="U133" s="75" t="s">
        <v>877</v>
      </c>
      <c r="V133" s="68" t="s">
        <v>1187</v>
      </c>
      <c r="W133" s="15"/>
      <c r="X133" s="15"/>
      <c r="Y133" s="57">
        <v>259</v>
      </c>
      <c r="AD133" s="27"/>
      <c r="AF133" s="27"/>
      <c r="AG133" s="27"/>
      <c r="AH133" s="27"/>
    </row>
    <row r="134" spans="1:34" ht="18.75">
      <c r="A134" s="41"/>
      <c r="B134" s="16" t="s">
        <v>354</v>
      </c>
      <c r="C134" s="16" t="s">
        <v>223</v>
      </c>
      <c r="D134" s="36" t="s">
        <v>829</v>
      </c>
      <c r="E134" s="57">
        <v>1</v>
      </c>
      <c r="F134" s="16" t="s">
        <v>355</v>
      </c>
      <c r="G134" s="256">
        <v>12</v>
      </c>
      <c r="H134" s="256">
        <v>7.4</v>
      </c>
      <c r="I134" s="100">
        <v>138</v>
      </c>
      <c r="J134" s="207" cm="1">
        <f t="array" ref="J134">_xlfn.XLOOKUP($I134,Inputs!$C$6:C$23,Inputs!$D$6:D$23)*$G134</f>
        <v>5.2028571428571428</v>
      </c>
      <c r="K134" s="258">
        <f t="shared" si="4"/>
        <v>3</v>
      </c>
      <c r="L134" s="241"/>
      <c r="M134" s="241"/>
      <c r="N134" s="241"/>
      <c r="O134" s="241"/>
      <c r="P134" s="241"/>
      <c r="Q134" s="211">
        <f>_xlfn.XLOOKUP($I134,Inputs!$G$6:$G$23,Inputs!$J$6:$J$23)*$K134</f>
        <v>141</v>
      </c>
      <c r="R134" s="211">
        <f>_xlfn.XLOOKUP($I134,Inputs!$G$6:$G$23,Inputs!$K$6:$K$23)*$K134</f>
        <v>156</v>
      </c>
      <c r="S134" s="75" t="s">
        <v>888</v>
      </c>
      <c r="T134" s="68" t="s">
        <v>1220</v>
      </c>
      <c r="U134" s="75" t="s">
        <v>877</v>
      </c>
      <c r="V134" s="68" t="s">
        <v>1187</v>
      </c>
      <c r="W134" s="15"/>
      <c r="X134" s="15"/>
      <c r="Y134" s="57">
        <v>233</v>
      </c>
      <c r="AD134" s="27"/>
      <c r="AF134" s="27"/>
      <c r="AG134" s="27"/>
      <c r="AH134" s="27"/>
    </row>
    <row r="135" spans="1:34" ht="18.75">
      <c r="A135" s="41"/>
      <c r="B135" s="16" t="s">
        <v>389</v>
      </c>
      <c r="C135" s="16" t="s">
        <v>223</v>
      </c>
      <c r="D135" s="36" t="s">
        <v>829</v>
      </c>
      <c r="E135" s="57">
        <v>1</v>
      </c>
      <c r="F135" s="16" t="s">
        <v>355</v>
      </c>
      <c r="G135" s="256">
        <v>12</v>
      </c>
      <c r="H135" s="256">
        <v>7.4</v>
      </c>
      <c r="I135" s="100">
        <v>138</v>
      </c>
      <c r="J135" s="207" cm="1">
        <f t="array" ref="J135">_xlfn.XLOOKUP($I135,Inputs!$C$6:C$23,Inputs!$D$6:D$23)*$G135</f>
        <v>5.2028571428571428</v>
      </c>
      <c r="K135" s="258">
        <f t="shared" si="4"/>
        <v>3</v>
      </c>
      <c r="L135" s="241"/>
      <c r="M135" s="241"/>
      <c r="N135" s="241"/>
      <c r="O135" s="241"/>
      <c r="P135" s="241"/>
      <c r="Q135" s="211">
        <f>_xlfn.XLOOKUP($I135,Inputs!$G$6:$G$23,Inputs!$J$6:$J$23)*$K135</f>
        <v>141</v>
      </c>
      <c r="R135" s="211">
        <f>_xlfn.XLOOKUP($I135,Inputs!$G$6:$G$23,Inputs!$K$6:$K$23)*$K135</f>
        <v>156</v>
      </c>
      <c r="S135" s="75" t="s">
        <v>888</v>
      </c>
      <c r="T135" s="68" t="s">
        <v>1220</v>
      </c>
      <c r="U135" s="75" t="s">
        <v>877</v>
      </c>
      <c r="V135" s="68" t="s">
        <v>1187</v>
      </c>
      <c r="W135" s="15"/>
      <c r="X135" s="15"/>
      <c r="Y135" s="57">
        <v>234</v>
      </c>
      <c r="AD135" s="27"/>
      <c r="AF135" s="27"/>
      <c r="AG135" s="27"/>
      <c r="AH135" s="27"/>
    </row>
    <row r="136" spans="1:34" ht="18.75">
      <c r="A136" s="41"/>
      <c r="B136" s="16" t="s">
        <v>282</v>
      </c>
      <c r="C136" s="16" t="s">
        <v>223</v>
      </c>
      <c r="D136" s="36" t="s">
        <v>829</v>
      </c>
      <c r="E136" s="57">
        <v>1</v>
      </c>
      <c r="F136" s="16" t="s">
        <v>355</v>
      </c>
      <c r="G136" s="255">
        <v>15.8</v>
      </c>
      <c r="H136" s="255">
        <v>9.8000000000000007</v>
      </c>
      <c r="I136" s="100">
        <v>69</v>
      </c>
      <c r="J136" s="207" cm="1">
        <f t="array" ref="J136">_xlfn.XLOOKUP($I136,Inputs!$C$6:C$23,Inputs!$D$6:D$23)*$G136</f>
        <v>6.0717142857142861</v>
      </c>
      <c r="K136" s="258">
        <f t="shared" si="4"/>
        <v>3</v>
      </c>
      <c r="L136" s="241"/>
      <c r="M136" s="241"/>
      <c r="N136" s="241"/>
      <c r="O136" s="241"/>
      <c r="P136" s="241"/>
      <c r="Q136" s="211">
        <f>_xlfn.XLOOKUP($I136,Inputs!$G$6:$G$23,Inputs!$J$6:$J$23)*$K136</f>
        <v>36</v>
      </c>
      <c r="R136" s="211">
        <f>_xlfn.XLOOKUP($I136,Inputs!$G$6:$G$23,Inputs!$K$6:$K$23)*$K136</f>
        <v>39</v>
      </c>
      <c r="S136" s="75" t="s">
        <v>888</v>
      </c>
      <c r="T136" s="68" t="s">
        <v>1220</v>
      </c>
      <c r="U136" s="75" t="s">
        <v>869</v>
      </c>
      <c r="V136" s="68" t="s">
        <v>1279</v>
      </c>
      <c r="W136" s="15"/>
      <c r="X136" s="15"/>
      <c r="Y136" s="57">
        <v>156</v>
      </c>
      <c r="AD136" s="27"/>
      <c r="AF136" s="27"/>
      <c r="AG136" s="27"/>
      <c r="AH136" s="27"/>
    </row>
    <row r="137" spans="1:34" ht="18.75">
      <c r="A137" s="41"/>
      <c r="B137" s="16" t="s">
        <v>395</v>
      </c>
      <c r="C137" s="16" t="s">
        <v>223</v>
      </c>
      <c r="D137" s="36" t="s">
        <v>829</v>
      </c>
      <c r="E137" s="57">
        <v>1</v>
      </c>
      <c r="F137" s="16" t="s">
        <v>355</v>
      </c>
      <c r="G137" s="255">
        <v>1</v>
      </c>
      <c r="H137" s="255">
        <v>0.6</v>
      </c>
      <c r="I137" s="100">
        <v>69</v>
      </c>
      <c r="J137" s="207" cm="1">
        <f t="array" ref="J137">_xlfn.XLOOKUP($I137,Inputs!$C$6:C$23,Inputs!$D$6:D$23)*$G137</f>
        <v>0.38428571428571429</v>
      </c>
      <c r="K137" s="258">
        <f t="shared" si="4"/>
        <v>3</v>
      </c>
      <c r="L137" s="241"/>
      <c r="M137" s="241"/>
      <c r="N137" s="241"/>
      <c r="O137" s="241"/>
      <c r="P137" s="241"/>
      <c r="Q137" s="211">
        <f>_xlfn.XLOOKUP($I137,Inputs!$G$6:$G$23,Inputs!$J$6:$J$23)*$K137</f>
        <v>36</v>
      </c>
      <c r="R137" s="211">
        <f>_xlfn.XLOOKUP($I137,Inputs!$G$6:$G$23,Inputs!$K$6:$K$23)*$K137</f>
        <v>39</v>
      </c>
      <c r="S137" s="75" t="s">
        <v>480</v>
      </c>
      <c r="T137" s="68" t="s">
        <v>1294</v>
      </c>
      <c r="U137" s="75" t="s">
        <v>511</v>
      </c>
      <c r="V137" s="68" t="s">
        <v>1188</v>
      </c>
      <c r="W137" s="15"/>
      <c r="X137" s="15"/>
      <c r="Y137" s="57">
        <v>160</v>
      </c>
      <c r="AD137" s="27"/>
      <c r="AF137" s="27"/>
      <c r="AG137" s="27"/>
      <c r="AH137" s="27"/>
    </row>
    <row r="138" spans="1:34" ht="18.75">
      <c r="A138" s="41"/>
      <c r="B138" s="16" t="s">
        <v>247</v>
      </c>
      <c r="C138" s="16" t="s">
        <v>223</v>
      </c>
      <c r="D138" s="36" t="s">
        <v>829</v>
      </c>
      <c r="E138" s="57">
        <v>1</v>
      </c>
      <c r="F138" s="16" t="s">
        <v>355</v>
      </c>
      <c r="G138" s="255">
        <v>8.4</v>
      </c>
      <c r="H138" s="255">
        <v>5.2</v>
      </c>
      <c r="I138" s="100">
        <v>69</v>
      </c>
      <c r="J138" s="207" cm="1">
        <f t="array" ref="J138">_xlfn.XLOOKUP($I138,Inputs!$C$6:C$23,Inputs!$D$6:D$23)*$G138</f>
        <v>3.2280000000000002</v>
      </c>
      <c r="K138" s="258">
        <f t="shared" si="4"/>
        <v>3</v>
      </c>
      <c r="L138" s="241"/>
      <c r="M138" s="241"/>
      <c r="N138" s="241"/>
      <c r="O138" s="241"/>
      <c r="P138" s="241"/>
      <c r="Q138" s="211">
        <f>_xlfn.XLOOKUP($I138,Inputs!$G$6:$G$23,Inputs!$J$6:$J$23)*$K138</f>
        <v>36</v>
      </c>
      <c r="R138" s="211">
        <f>_xlfn.XLOOKUP($I138,Inputs!$G$6:$G$23,Inputs!$K$6:$K$23)*$K138</f>
        <v>39</v>
      </c>
      <c r="S138" s="75" t="s">
        <v>881</v>
      </c>
      <c r="T138" s="68" t="s">
        <v>1195</v>
      </c>
      <c r="U138" s="75" t="s">
        <v>463</v>
      </c>
      <c r="V138" s="68" t="s">
        <v>1280</v>
      </c>
      <c r="W138" s="15"/>
      <c r="X138" s="15"/>
      <c r="Y138" s="57">
        <v>115</v>
      </c>
      <c r="AD138" s="27"/>
      <c r="AF138" s="27"/>
      <c r="AG138" s="27"/>
      <c r="AH138" s="27"/>
    </row>
    <row r="139" spans="1:34" ht="18.75">
      <c r="A139" s="41"/>
      <c r="B139" s="16" t="s">
        <v>377</v>
      </c>
      <c r="C139" s="16" t="s">
        <v>223</v>
      </c>
      <c r="D139" s="36" t="s">
        <v>829</v>
      </c>
      <c r="E139" s="57">
        <v>1</v>
      </c>
      <c r="F139" s="16" t="s">
        <v>355</v>
      </c>
      <c r="G139" s="257">
        <v>19.7</v>
      </c>
      <c r="H139" s="257">
        <v>12.2</v>
      </c>
      <c r="I139" s="100">
        <v>138</v>
      </c>
      <c r="J139" s="207" cm="1">
        <f t="array" ref="J139">_xlfn.XLOOKUP($I139,Inputs!$C$6:C$23,Inputs!$D$6:D$23)*$G139</f>
        <v>8.5413571428571426</v>
      </c>
      <c r="K139" s="258">
        <f t="shared" si="4"/>
        <v>3</v>
      </c>
      <c r="L139" s="241"/>
      <c r="M139" s="241"/>
      <c r="N139" s="241"/>
      <c r="O139" s="241"/>
      <c r="P139" s="241"/>
      <c r="Q139" s="211">
        <f>_xlfn.XLOOKUP($I139,Inputs!$G$6:$G$23,Inputs!$J$6:$J$23)*$K139</f>
        <v>141</v>
      </c>
      <c r="R139" s="211">
        <f>_xlfn.XLOOKUP($I139,Inputs!$G$6:$G$23,Inputs!$K$6:$K$23)*$K139</f>
        <v>156</v>
      </c>
      <c r="S139" s="75" t="s">
        <v>492</v>
      </c>
      <c r="T139" s="68" t="s">
        <v>1184</v>
      </c>
      <c r="U139" s="75" t="s">
        <v>878</v>
      </c>
      <c r="V139" s="68" t="s">
        <v>1212</v>
      </c>
      <c r="W139" s="15"/>
      <c r="X139" s="15"/>
      <c r="Y139" s="57">
        <v>218</v>
      </c>
      <c r="AD139" s="27"/>
      <c r="AF139" s="27"/>
      <c r="AG139" s="27"/>
      <c r="AH139" s="27"/>
    </row>
    <row r="140" spans="1:34" ht="18.75">
      <c r="A140" s="41"/>
      <c r="B140" s="16" t="s">
        <v>358</v>
      </c>
      <c r="C140" s="16" t="s">
        <v>223</v>
      </c>
      <c r="D140" s="36" t="s">
        <v>829</v>
      </c>
      <c r="E140" s="57">
        <v>1</v>
      </c>
      <c r="F140" s="16" t="s">
        <v>355</v>
      </c>
      <c r="G140" s="255">
        <v>5.5</v>
      </c>
      <c r="H140" s="255">
        <v>3.4</v>
      </c>
      <c r="I140" s="100">
        <v>69</v>
      </c>
      <c r="J140" s="207" cm="1">
        <f t="array" ref="J140">_xlfn.XLOOKUP($I140,Inputs!$C$6:C$23,Inputs!$D$6:D$23)*$G140</f>
        <v>2.1135714285714284</v>
      </c>
      <c r="K140" s="258">
        <f t="shared" si="4"/>
        <v>3</v>
      </c>
      <c r="L140" s="241"/>
      <c r="M140" s="241"/>
      <c r="N140" s="241"/>
      <c r="O140" s="241"/>
      <c r="P140" s="241"/>
      <c r="Q140" s="211">
        <f>_xlfn.XLOOKUP($I140,Inputs!$G$6:$G$23,Inputs!$J$6:$J$23)*$K140</f>
        <v>36</v>
      </c>
      <c r="R140" s="211">
        <f>_xlfn.XLOOKUP($I140,Inputs!$G$6:$G$23,Inputs!$K$6:$K$23)*$K140</f>
        <v>39</v>
      </c>
      <c r="S140" s="75" t="s">
        <v>437</v>
      </c>
      <c r="T140" s="68" t="s">
        <v>1264</v>
      </c>
      <c r="U140" s="75" t="s">
        <v>1088</v>
      </c>
      <c r="V140" s="68" t="s">
        <v>1281</v>
      </c>
      <c r="W140" s="15"/>
      <c r="X140" s="15"/>
      <c r="Y140" s="57">
        <v>68</v>
      </c>
      <c r="AD140" s="27"/>
      <c r="AF140" s="27"/>
      <c r="AG140" s="27"/>
      <c r="AH140" s="27"/>
    </row>
    <row r="141" spans="1:34" ht="18.75">
      <c r="A141" s="41"/>
      <c r="B141" s="16" t="s">
        <v>238</v>
      </c>
      <c r="C141" s="16" t="s">
        <v>223</v>
      </c>
      <c r="D141" s="36" t="s">
        <v>829</v>
      </c>
      <c r="E141" s="57">
        <v>1</v>
      </c>
      <c r="F141" s="16" t="s">
        <v>355</v>
      </c>
      <c r="G141" s="255">
        <v>6</v>
      </c>
      <c r="H141" s="255">
        <v>3.7</v>
      </c>
      <c r="I141" s="100">
        <v>69</v>
      </c>
      <c r="J141" s="207" cm="1">
        <f t="array" ref="J141">_xlfn.XLOOKUP($I141,Inputs!$C$6:C$23,Inputs!$D$6:D$23)*$G141</f>
        <v>2.3057142857142856</v>
      </c>
      <c r="K141" s="258">
        <f t="shared" si="4"/>
        <v>3</v>
      </c>
      <c r="L141" s="241"/>
      <c r="M141" s="241"/>
      <c r="N141" s="241"/>
      <c r="O141" s="241"/>
      <c r="P141" s="241"/>
      <c r="Q141" s="211">
        <f>_xlfn.XLOOKUP($I141,Inputs!$G$6:$G$23,Inputs!$J$6:$J$23)*$K141</f>
        <v>36</v>
      </c>
      <c r="R141" s="211">
        <f>_xlfn.XLOOKUP($I141,Inputs!$G$6:$G$23,Inputs!$K$6:$K$23)*$K141</f>
        <v>39</v>
      </c>
      <c r="S141" s="75" t="s">
        <v>881</v>
      </c>
      <c r="T141" s="68" t="s">
        <v>1195</v>
      </c>
      <c r="U141" s="75" t="s">
        <v>501</v>
      </c>
      <c r="V141" s="68" t="s">
        <v>1159</v>
      </c>
      <c r="W141" s="15"/>
      <c r="X141" s="15"/>
      <c r="Y141" s="57">
        <v>118</v>
      </c>
      <c r="AD141" s="27"/>
      <c r="AF141" s="27"/>
      <c r="AG141" s="27"/>
      <c r="AH141" s="27"/>
    </row>
    <row r="142" spans="1:34" ht="18.75">
      <c r="A142" s="41"/>
      <c r="B142" s="16" t="s">
        <v>339</v>
      </c>
      <c r="C142" s="16" t="s">
        <v>223</v>
      </c>
      <c r="D142" s="36" t="s">
        <v>829</v>
      </c>
      <c r="E142" s="57">
        <v>1</v>
      </c>
      <c r="F142" s="16" t="s">
        <v>355</v>
      </c>
      <c r="G142" s="255">
        <v>4</v>
      </c>
      <c r="H142" s="255">
        <v>2.5</v>
      </c>
      <c r="I142" s="100">
        <v>69</v>
      </c>
      <c r="J142" s="207" cm="1">
        <f t="array" ref="J142">_xlfn.XLOOKUP($I142,Inputs!$C$6:C$23,Inputs!$D$6:D$23)*$G142</f>
        <v>1.5371428571428571</v>
      </c>
      <c r="K142" s="258">
        <f t="shared" si="4"/>
        <v>3</v>
      </c>
      <c r="L142" s="241"/>
      <c r="M142" s="241"/>
      <c r="N142" s="241"/>
      <c r="O142" s="241"/>
      <c r="P142" s="241"/>
      <c r="Q142" s="211">
        <f>_xlfn.XLOOKUP($I142,Inputs!$G$6:$G$23,Inputs!$J$6:$J$23)*$K142</f>
        <v>36</v>
      </c>
      <c r="R142" s="211">
        <f>_xlfn.XLOOKUP($I142,Inputs!$G$6:$G$23,Inputs!$K$6:$K$23)*$K142</f>
        <v>39</v>
      </c>
      <c r="S142" s="75" t="s">
        <v>459</v>
      </c>
      <c r="T142" s="68" t="s">
        <v>1160</v>
      </c>
      <c r="U142" s="75" t="s">
        <v>879</v>
      </c>
      <c r="V142" s="68" t="s">
        <v>1162</v>
      </c>
      <c r="W142" s="15"/>
      <c r="X142" s="15"/>
      <c r="Y142" s="57">
        <v>120</v>
      </c>
      <c r="AD142" s="27"/>
      <c r="AF142" s="27"/>
      <c r="AG142" s="27"/>
      <c r="AH142" s="27"/>
    </row>
    <row r="143" spans="1:34" ht="18.75">
      <c r="A143" s="41"/>
      <c r="B143" s="16" t="s">
        <v>304</v>
      </c>
      <c r="C143" s="16" t="s">
        <v>223</v>
      </c>
      <c r="D143" s="36" t="s">
        <v>829</v>
      </c>
      <c r="E143" s="57">
        <v>1</v>
      </c>
      <c r="F143" s="16" t="s">
        <v>355</v>
      </c>
      <c r="G143" s="256">
        <v>13</v>
      </c>
      <c r="H143" s="256">
        <v>8</v>
      </c>
      <c r="I143" s="100">
        <v>138</v>
      </c>
      <c r="J143" s="207" cm="1">
        <f t="array" ref="J143">_xlfn.XLOOKUP($I143,Inputs!$C$6:C$23,Inputs!$D$6:D$23)*$G143</f>
        <v>5.6364285714285716</v>
      </c>
      <c r="K143" s="258">
        <f t="shared" si="4"/>
        <v>3</v>
      </c>
      <c r="L143" s="241"/>
      <c r="M143" s="241"/>
      <c r="N143" s="241"/>
      <c r="O143" s="241"/>
      <c r="P143" s="241"/>
      <c r="Q143" s="211">
        <f>_xlfn.XLOOKUP($I143,Inputs!$G$6:$G$23,Inputs!$J$6:$J$23)*$K143</f>
        <v>141</v>
      </c>
      <c r="R143" s="211">
        <f>_xlfn.XLOOKUP($I143,Inputs!$G$6:$G$23,Inputs!$K$6:$K$23)*$K143</f>
        <v>156</v>
      </c>
      <c r="S143" s="75" t="s">
        <v>904</v>
      </c>
      <c r="T143" s="68" t="s">
        <v>1242</v>
      </c>
      <c r="U143" s="212" t="s">
        <v>482</v>
      </c>
      <c r="V143" s="68" t="s">
        <v>1282</v>
      </c>
      <c r="W143" s="15"/>
      <c r="X143" s="15"/>
      <c r="Y143" s="57">
        <v>176</v>
      </c>
      <c r="AD143" s="27"/>
      <c r="AF143" s="27"/>
      <c r="AG143" s="27"/>
      <c r="AH143" s="27"/>
    </row>
    <row r="144" spans="1:34" ht="18.75">
      <c r="A144" s="41"/>
      <c r="B144" s="16" t="s">
        <v>315</v>
      </c>
      <c r="C144" s="16" t="s">
        <v>223</v>
      </c>
      <c r="D144" s="36" t="s">
        <v>829</v>
      </c>
      <c r="E144" s="57">
        <v>1</v>
      </c>
      <c r="F144" s="16" t="s">
        <v>355</v>
      </c>
      <c r="G144" s="255">
        <v>2</v>
      </c>
      <c r="H144" s="255">
        <v>1.2</v>
      </c>
      <c r="I144" s="100">
        <v>69</v>
      </c>
      <c r="J144" s="207" cm="1">
        <f t="array" ref="J144">_xlfn.XLOOKUP($I144,Inputs!$C$6:C$23,Inputs!$D$6:D$23)*$G144</f>
        <v>0.76857142857142857</v>
      </c>
      <c r="K144" s="258">
        <f t="shared" si="4"/>
        <v>3</v>
      </c>
      <c r="L144" s="241"/>
      <c r="M144" s="241"/>
      <c r="N144" s="241"/>
      <c r="O144" s="241"/>
      <c r="P144" s="241"/>
      <c r="Q144" s="211">
        <f>_xlfn.XLOOKUP($I144,Inputs!$G$6:$G$23,Inputs!$J$6:$J$23)*$K144</f>
        <v>36</v>
      </c>
      <c r="R144" s="211">
        <f>_xlfn.XLOOKUP($I144,Inputs!$G$6:$G$23,Inputs!$K$6:$K$23)*$K144</f>
        <v>39</v>
      </c>
      <c r="S144" s="75" t="s">
        <v>906</v>
      </c>
      <c r="T144" s="68" t="s">
        <v>1245</v>
      </c>
      <c r="U144" s="75" t="s">
        <v>522</v>
      </c>
      <c r="V144" s="68" t="s">
        <v>1179</v>
      </c>
      <c r="W144" s="15"/>
      <c r="X144" s="15" t="s">
        <v>566</v>
      </c>
      <c r="Y144" s="57">
        <v>21</v>
      </c>
      <c r="AD144" s="27"/>
      <c r="AF144" s="27"/>
      <c r="AG144" s="27"/>
      <c r="AH144" s="27"/>
    </row>
    <row r="145" spans="1:34" ht="18.75">
      <c r="A145" s="41"/>
      <c r="B145" s="16" t="s">
        <v>369</v>
      </c>
      <c r="C145" s="16" t="s">
        <v>223</v>
      </c>
      <c r="D145" s="36" t="s">
        <v>829</v>
      </c>
      <c r="E145" s="57">
        <v>1</v>
      </c>
      <c r="F145" s="16" t="s">
        <v>355</v>
      </c>
      <c r="G145" s="255">
        <v>2</v>
      </c>
      <c r="H145" s="255">
        <v>1.2</v>
      </c>
      <c r="I145" s="100">
        <v>69</v>
      </c>
      <c r="J145" s="207" cm="1">
        <f t="array" ref="J145">_xlfn.XLOOKUP($I145,Inputs!$C$6:C$23,Inputs!$D$6:D$23)*$G145</f>
        <v>0.76857142857142857</v>
      </c>
      <c r="K145" s="258">
        <f t="shared" si="4"/>
        <v>3</v>
      </c>
      <c r="L145" s="241"/>
      <c r="M145" s="241"/>
      <c r="N145" s="241"/>
      <c r="O145" s="241"/>
      <c r="P145" s="241"/>
      <c r="Q145" s="211">
        <f>_xlfn.XLOOKUP($I145,Inputs!$G$6:$G$23,Inputs!$J$6:$J$23)*$K145</f>
        <v>36</v>
      </c>
      <c r="R145" s="211">
        <f>_xlfn.XLOOKUP($I145,Inputs!$G$6:$G$23,Inputs!$K$6:$K$23)*$K145</f>
        <v>39</v>
      </c>
      <c r="S145" s="75" t="s">
        <v>500</v>
      </c>
      <c r="T145" s="68" t="s">
        <v>1284</v>
      </c>
      <c r="U145" s="75" t="s">
        <v>466</v>
      </c>
      <c r="V145" s="68" t="s">
        <v>1283</v>
      </c>
      <c r="W145" s="15"/>
      <c r="X145" s="15"/>
      <c r="Y145" s="57">
        <v>129</v>
      </c>
      <c r="AD145" s="27"/>
      <c r="AF145" s="27"/>
      <c r="AG145" s="27"/>
      <c r="AH145" s="27"/>
    </row>
    <row r="146" spans="1:34" ht="18.75">
      <c r="A146" s="41"/>
      <c r="B146" s="16" t="s">
        <v>369</v>
      </c>
      <c r="C146" s="16" t="s">
        <v>223</v>
      </c>
      <c r="D146" s="36" t="s">
        <v>829</v>
      </c>
      <c r="E146" s="57">
        <v>1</v>
      </c>
      <c r="F146" s="16" t="s">
        <v>355</v>
      </c>
      <c r="G146" s="255">
        <v>6</v>
      </c>
      <c r="H146" s="255">
        <v>3.7</v>
      </c>
      <c r="I146" s="100">
        <v>69</v>
      </c>
      <c r="J146" s="207" cm="1">
        <f t="array" ref="J146">_xlfn.XLOOKUP($I146,Inputs!$C$6:C$23,Inputs!$D$6:D$23)*$G146</f>
        <v>2.3057142857142856</v>
      </c>
      <c r="K146" s="258">
        <f t="shared" si="4"/>
        <v>3</v>
      </c>
      <c r="L146" s="241"/>
      <c r="M146" s="241"/>
      <c r="N146" s="241"/>
      <c r="O146" s="241"/>
      <c r="P146" s="241"/>
      <c r="Q146" s="211">
        <f>_xlfn.XLOOKUP($I146,Inputs!$G$6:$G$23,Inputs!$J$6:$J$23)*$K146</f>
        <v>36</v>
      </c>
      <c r="R146" s="211">
        <f>_xlfn.XLOOKUP($I146,Inputs!$G$6:$G$23,Inputs!$K$6:$K$23)*$K146</f>
        <v>39</v>
      </c>
      <c r="S146" s="75" t="s">
        <v>515</v>
      </c>
      <c r="T146" s="68" t="s">
        <v>1290</v>
      </c>
      <c r="U146" s="75" t="s">
        <v>500</v>
      </c>
      <c r="V146" s="68" t="s">
        <v>1284</v>
      </c>
      <c r="W146" s="15"/>
      <c r="X146" s="15"/>
      <c r="Y146" s="57">
        <v>128</v>
      </c>
      <c r="AD146" s="27"/>
      <c r="AF146" s="27"/>
      <c r="AG146" s="27"/>
      <c r="AH146" s="27"/>
    </row>
    <row r="147" spans="1:34" ht="18.75">
      <c r="A147" s="41"/>
      <c r="B147" s="16" t="s">
        <v>396</v>
      </c>
      <c r="C147" s="16" t="s">
        <v>223</v>
      </c>
      <c r="D147" s="36" t="s">
        <v>829</v>
      </c>
      <c r="E147" s="57">
        <v>1</v>
      </c>
      <c r="F147" s="16" t="s">
        <v>355</v>
      </c>
      <c r="G147" s="256">
        <v>30</v>
      </c>
      <c r="H147" s="256">
        <v>18.5</v>
      </c>
      <c r="I147" s="100">
        <v>138</v>
      </c>
      <c r="J147" s="207" cm="1">
        <f t="array" ref="J147">_xlfn.XLOOKUP($I147,Inputs!$C$6:C$23,Inputs!$D$6:D$23)*$G147</f>
        <v>13.007142857142858</v>
      </c>
      <c r="K147" s="258">
        <f t="shared" si="4"/>
        <v>3</v>
      </c>
      <c r="L147" s="241"/>
      <c r="M147" s="241"/>
      <c r="N147" s="241"/>
      <c r="O147" s="241"/>
      <c r="P147" s="241"/>
      <c r="Q147" s="211">
        <f>_xlfn.XLOOKUP($I147,Inputs!$G$6:$G$23,Inputs!$J$6:$J$23)*$K147</f>
        <v>141</v>
      </c>
      <c r="R147" s="211">
        <f>_xlfn.XLOOKUP($I147,Inputs!$G$6:$G$23,Inputs!$K$6:$K$23)*$K147</f>
        <v>156</v>
      </c>
      <c r="S147" s="75" t="s">
        <v>906</v>
      </c>
      <c r="T147" s="68" t="s">
        <v>1245</v>
      </c>
      <c r="U147" s="212" t="s">
        <v>487</v>
      </c>
      <c r="V147" s="68" t="s">
        <v>1286</v>
      </c>
      <c r="W147" s="15"/>
      <c r="X147" s="15"/>
      <c r="Y147" s="57">
        <v>211</v>
      </c>
      <c r="AD147" s="27"/>
      <c r="AF147" s="27"/>
      <c r="AG147" s="27"/>
      <c r="AH147" s="27"/>
    </row>
    <row r="148" spans="1:34" ht="18.75">
      <c r="A148" s="41"/>
      <c r="B148" s="16" t="s">
        <v>348</v>
      </c>
      <c r="C148" s="16" t="s">
        <v>223</v>
      </c>
      <c r="D148" s="36" t="s">
        <v>829</v>
      </c>
      <c r="E148" s="57">
        <v>1</v>
      </c>
      <c r="F148" s="16" t="s">
        <v>355</v>
      </c>
      <c r="G148" s="256">
        <v>40</v>
      </c>
      <c r="H148" s="256">
        <v>24.7</v>
      </c>
      <c r="I148" s="100">
        <v>138</v>
      </c>
      <c r="J148" s="207" cm="1">
        <f t="array" ref="J148">_xlfn.XLOOKUP($I148,Inputs!$C$6:C$23,Inputs!$D$6:D$23)*$G148</f>
        <v>17.342857142857145</v>
      </c>
      <c r="K148" s="258">
        <f t="shared" si="4"/>
        <v>3</v>
      </c>
      <c r="L148" s="241"/>
      <c r="M148" s="241"/>
      <c r="N148" s="241"/>
      <c r="O148" s="241"/>
      <c r="P148" s="241"/>
      <c r="Q148" s="211">
        <f>_xlfn.XLOOKUP($I148,Inputs!$G$6:$G$23,Inputs!$J$6:$J$23)*$K148</f>
        <v>141</v>
      </c>
      <c r="R148" s="211">
        <f>_xlfn.XLOOKUP($I148,Inputs!$G$6:$G$23,Inputs!$K$6:$K$23)*$K148</f>
        <v>156</v>
      </c>
      <c r="S148" s="75" t="s">
        <v>548</v>
      </c>
      <c r="T148" s="68" t="s">
        <v>1266</v>
      </c>
      <c r="U148" s="212" t="s">
        <v>487</v>
      </c>
      <c r="V148" s="68" t="s">
        <v>1286</v>
      </c>
      <c r="W148" s="15"/>
      <c r="X148" s="15" t="s">
        <v>549</v>
      </c>
      <c r="Y148" s="57">
        <v>175</v>
      </c>
      <c r="AD148" s="27"/>
      <c r="AF148" s="27"/>
      <c r="AG148" s="27"/>
      <c r="AH148" s="27"/>
    </row>
    <row r="149" spans="1:34" s="160" customFormat="1" ht="18.75">
      <c r="B149" s="16" t="s">
        <v>371</v>
      </c>
      <c r="C149" s="16" t="s">
        <v>223</v>
      </c>
      <c r="D149" s="36" t="s">
        <v>829</v>
      </c>
      <c r="E149" s="57">
        <v>1</v>
      </c>
      <c r="F149" s="16" t="s">
        <v>355</v>
      </c>
      <c r="G149" s="255">
        <v>3</v>
      </c>
      <c r="H149" s="255">
        <v>1.9</v>
      </c>
      <c r="I149" s="100">
        <v>69</v>
      </c>
      <c r="J149" s="207" cm="1">
        <f t="array" ref="J149">_xlfn.XLOOKUP($I149,Inputs!$C$6:C$23,Inputs!$D$6:D$23)*$G149</f>
        <v>1.1528571428571428</v>
      </c>
      <c r="K149" s="258">
        <f t="shared" si="4"/>
        <v>3</v>
      </c>
      <c r="L149" s="241"/>
      <c r="M149" s="241"/>
      <c r="N149" s="241"/>
      <c r="O149" s="241"/>
      <c r="P149" s="241"/>
      <c r="Q149" s="211">
        <f>_xlfn.XLOOKUP($I149,Inputs!$G$6:$G$23,Inputs!$J$6:$J$23)*$K149</f>
        <v>36</v>
      </c>
      <c r="R149" s="211">
        <f>_xlfn.XLOOKUP($I149,Inputs!$G$6:$G$23,Inputs!$K$6:$K$23)*$K149</f>
        <v>39</v>
      </c>
      <c r="S149" s="75" t="s">
        <v>921</v>
      </c>
      <c r="T149" s="68" t="s">
        <v>902</v>
      </c>
      <c r="U149" s="75" t="s">
        <v>467</v>
      </c>
      <c r="V149" s="68" t="s">
        <v>1287</v>
      </c>
      <c r="W149" s="15"/>
      <c r="X149" s="15"/>
      <c r="Y149" s="57">
        <v>131</v>
      </c>
    </row>
    <row r="150" spans="1:34" ht="18.75">
      <c r="A150" s="41"/>
      <c r="B150" s="16" t="s">
        <v>369</v>
      </c>
      <c r="C150" s="16" t="s">
        <v>223</v>
      </c>
      <c r="D150" s="36" t="s">
        <v>829</v>
      </c>
      <c r="E150" s="57">
        <v>1</v>
      </c>
      <c r="F150" s="16" t="s">
        <v>355</v>
      </c>
      <c r="G150" s="255">
        <v>3.5</v>
      </c>
      <c r="H150" s="255">
        <v>2.2000000000000002</v>
      </c>
      <c r="I150" s="100">
        <v>69</v>
      </c>
      <c r="J150" s="207" cm="1">
        <f t="array" ref="J150">_xlfn.XLOOKUP($I150,Inputs!$C$6:C$23,Inputs!$D$6:D$23)*$G150</f>
        <v>1.345</v>
      </c>
      <c r="K150" s="258">
        <f t="shared" si="4"/>
        <v>3</v>
      </c>
      <c r="L150" s="241"/>
      <c r="M150" s="241"/>
      <c r="N150" s="241"/>
      <c r="O150" s="241"/>
      <c r="P150" s="241"/>
      <c r="Q150" s="211">
        <f>_xlfn.XLOOKUP($I150,Inputs!$G$6:$G$23,Inputs!$J$6:$J$23)*$K150</f>
        <v>36</v>
      </c>
      <c r="R150" s="211">
        <f>_xlfn.XLOOKUP($I150,Inputs!$G$6:$G$23,Inputs!$K$6:$K$23)*$K150</f>
        <v>39</v>
      </c>
      <c r="S150" s="75" t="s">
        <v>922</v>
      </c>
      <c r="T150" s="68" t="s">
        <v>1323</v>
      </c>
      <c r="U150" s="75" t="s">
        <v>921</v>
      </c>
      <c r="V150" s="68" t="s">
        <v>902</v>
      </c>
      <c r="W150" s="15"/>
      <c r="X150" s="15"/>
      <c r="Y150" s="57">
        <v>126</v>
      </c>
      <c r="AD150" s="27"/>
      <c r="AF150" s="27"/>
      <c r="AG150" s="27"/>
      <c r="AH150" s="27"/>
    </row>
    <row r="151" spans="1:34" ht="18.75">
      <c r="A151" s="41"/>
      <c r="B151" s="16" t="s">
        <v>285</v>
      </c>
      <c r="C151" s="16" t="s">
        <v>223</v>
      </c>
      <c r="D151" s="36" t="s">
        <v>829</v>
      </c>
      <c r="E151" s="57">
        <v>1</v>
      </c>
      <c r="F151" s="16" t="s">
        <v>355</v>
      </c>
      <c r="G151" s="255">
        <v>38</v>
      </c>
      <c r="H151" s="255">
        <v>23.5</v>
      </c>
      <c r="I151" s="100">
        <v>69</v>
      </c>
      <c r="J151" s="207" cm="1">
        <f t="array" ref="J151">_xlfn.XLOOKUP($I151,Inputs!$C$6:C$23,Inputs!$D$6:D$23)*$G151</f>
        <v>14.602857142857143</v>
      </c>
      <c r="K151" s="258">
        <f t="shared" si="4"/>
        <v>3</v>
      </c>
      <c r="L151" s="241"/>
      <c r="M151" s="241"/>
      <c r="N151" s="241"/>
      <c r="O151" s="241"/>
      <c r="P151" s="241"/>
      <c r="Q151" s="211">
        <f>_xlfn.XLOOKUP($I151,Inputs!$G$6:$G$23,Inputs!$J$6:$J$23)*$K151</f>
        <v>36</v>
      </c>
      <c r="R151" s="211">
        <f>_xlfn.XLOOKUP($I151,Inputs!$G$6:$G$23,Inputs!$K$6:$K$23)*$K151</f>
        <v>39</v>
      </c>
      <c r="S151" s="75" t="s">
        <v>559</v>
      </c>
      <c r="T151" s="68" t="s">
        <v>1166</v>
      </c>
      <c r="U151" s="75" t="s">
        <v>525</v>
      </c>
      <c r="V151" s="68" t="s">
        <v>1288</v>
      </c>
      <c r="W151" s="15"/>
      <c r="X151" s="15"/>
      <c r="Y151" s="57">
        <v>100</v>
      </c>
      <c r="AD151" s="27"/>
      <c r="AF151" s="27"/>
      <c r="AG151" s="27"/>
      <c r="AH151" s="27"/>
    </row>
    <row r="152" spans="1:34" s="160" customFormat="1" ht="18.75">
      <c r="B152" s="16" t="s">
        <v>332</v>
      </c>
      <c r="C152" s="16" t="s">
        <v>223</v>
      </c>
      <c r="D152" s="36" t="s">
        <v>829</v>
      </c>
      <c r="E152" s="57">
        <v>1</v>
      </c>
      <c r="F152" s="16" t="s">
        <v>355</v>
      </c>
      <c r="G152" s="255">
        <v>35.6</v>
      </c>
      <c r="H152" s="255">
        <v>22</v>
      </c>
      <c r="I152" s="100">
        <v>69</v>
      </c>
      <c r="J152" s="207" cm="1">
        <f t="array" ref="J152">_xlfn.XLOOKUP($I152,Inputs!$C$6:C$23,Inputs!$D$6:D$23)*$G152</f>
        <v>13.680571428571429</v>
      </c>
      <c r="K152" s="258">
        <f t="shared" si="4"/>
        <v>3</v>
      </c>
      <c r="L152" s="241"/>
      <c r="M152" s="241"/>
      <c r="N152" s="241"/>
      <c r="O152" s="241"/>
      <c r="P152" s="241"/>
      <c r="Q152" s="211">
        <f>_xlfn.XLOOKUP($I152,Inputs!$G$6:$G$23,Inputs!$J$6:$J$23)*$K152</f>
        <v>36</v>
      </c>
      <c r="R152" s="211">
        <f>_xlfn.XLOOKUP($I152,Inputs!$G$6:$G$23,Inputs!$K$6:$K$23)*$K152</f>
        <v>39</v>
      </c>
      <c r="S152" s="75" t="s">
        <v>452</v>
      </c>
      <c r="T152" s="68" t="s">
        <v>1320</v>
      </c>
      <c r="U152" s="75" t="s">
        <v>880</v>
      </c>
      <c r="V152" s="68" t="s">
        <v>1177</v>
      </c>
      <c r="W152" s="15"/>
      <c r="X152" s="15"/>
      <c r="Y152" s="57">
        <v>88</v>
      </c>
    </row>
    <row r="153" spans="1:34" ht="18.75">
      <c r="A153" s="41"/>
      <c r="B153" s="16" t="s">
        <v>255</v>
      </c>
      <c r="C153" s="16" t="s">
        <v>223</v>
      </c>
      <c r="D153" s="36" t="s">
        <v>829</v>
      </c>
      <c r="E153" s="57">
        <v>1</v>
      </c>
      <c r="F153" s="16" t="s">
        <v>355</v>
      </c>
      <c r="G153" s="255">
        <v>2.5</v>
      </c>
      <c r="H153" s="255">
        <v>1.5</v>
      </c>
      <c r="I153" s="100">
        <v>69</v>
      </c>
      <c r="J153" s="207" cm="1">
        <f t="array" ref="J153">_xlfn.XLOOKUP($I153,Inputs!$C$6:C$23,Inputs!$D$6:D$23)*$G153</f>
        <v>0.96071428571428574</v>
      </c>
      <c r="K153" s="258">
        <f t="shared" ref="K153:K184" si="5">IF((42.4*(H153)^(-0.6595))&gt;=3,3,(IF(42.4*(H153)^(-0.6595)&lt;=0.5,0.5,(42.4*(H153)^(-0.6595)))))</f>
        <v>3</v>
      </c>
      <c r="L153" s="241"/>
      <c r="M153" s="241"/>
      <c r="N153" s="241"/>
      <c r="O153" s="241"/>
      <c r="P153" s="241"/>
      <c r="Q153" s="211">
        <f>_xlfn.XLOOKUP($I153,Inputs!$G$6:$G$23,Inputs!$J$6:$J$23)*$K153</f>
        <v>36</v>
      </c>
      <c r="R153" s="211">
        <f>_xlfn.XLOOKUP($I153,Inputs!$G$6:$G$23,Inputs!$K$6:$K$23)*$K153</f>
        <v>39</v>
      </c>
      <c r="S153" s="75" t="s">
        <v>886</v>
      </c>
      <c r="T153" s="68" t="s">
        <v>1167</v>
      </c>
      <c r="U153" s="75" t="s">
        <v>542</v>
      </c>
      <c r="V153" s="68" t="s">
        <v>1289</v>
      </c>
      <c r="W153" s="15"/>
      <c r="X153" s="15"/>
      <c r="Y153" s="57">
        <v>10</v>
      </c>
      <c r="AD153" s="27"/>
      <c r="AF153" s="27"/>
      <c r="AG153" s="27"/>
      <c r="AH153" s="27"/>
    </row>
    <row r="154" spans="1:34" ht="18.75">
      <c r="A154" s="41"/>
      <c r="B154" s="16" t="s">
        <v>369</v>
      </c>
      <c r="C154" s="16" t="s">
        <v>223</v>
      </c>
      <c r="D154" s="36" t="s">
        <v>829</v>
      </c>
      <c r="E154" s="57">
        <v>1</v>
      </c>
      <c r="F154" s="16" t="s">
        <v>355</v>
      </c>
      <c r="G154" s="255">
        <v>5</v>
      </c>
      <c r="H154" s="255">
        <v>3.1</v>
      </c>
      <c r="I154" s="100">
        <v>69</v>
      </c>
      <c r="J154" s="207" cm="1">
        <f t="array" ref="J154">_xlfn.XLOOKUP($I154,Inputs!$C$6:C$23,Inputs!$D$6:D$23)*$G154</f>
        <v>1.9214285714285715</v>
      </c>
      <c r="K154" s="258">
        <f t="shared" si="5"/>
        <v>3</v>
      </c>
      <c r="L154" s="241"/>
      <c r="M154" s="241"/>
      <c r="N154" s="241"/>
      <c r="O154" s="241"/>
      <c r="P154" s="241"/>
      <c r="Q154" s="211">
        <f>_xlfn.XLOOKUP($I154,Inputs!$G$6:$G$23,Inputs!$J$6:$J$23)*$K154</f>
        <v>36</v>
      </c>
      <c r="R154" s="211">
        <f>_xlfn.XLOOKUP($I154,Inputs!$G$6:$G$23,Inputs!$K$6:$K$23)*$K154</f>
        <v>39</v>
      </c>
      <c r="S154" s="75" t="s">
        <v>921</v>
      </c>
      <c r="T154" s="68" t="s">
        <v>902</v>
      </c>
      <c r="U154" s="75" t="s">
        <v>515</v>
      </c>
      <c r="V154" s="68" t="s">
        <v>1290</v>
      </c>
      <c r="W154" s="15"/>
      <c r="X154" s="15"/>
      <c r="Y154" s="57">
        <v>127</v>
      </c>
      <c r="AD154" s="27"/>
      <c r="AF154" s="27"/>
      <c r="AG154" s="27"/>
      <c r="AH154" s="27"/>
    </row>
    <row r="155" spans="1:34" ht="18.75">
      <c r="A155" s="41"/>
      <c r="B155" s="16" t="s">
        <v>316</v>
      </c>
      <c r="C155" s="16" t="s">
        <v>223</v>
      </c>
      <c r="D155" s="36" t="s">
        <v>829</v>
      </c>
      <c r="E155" s="57">
        <v>1</v>
      </c>
      <c r="F155" s="16" t="s">
        <v>355</v>
      </c>
      <c r="G155" s="255">
        <v>9.1999999999999993</v>
      </c>
      <c r="H155" s="255">
        <v>5.7</v>
      </c>
      <c r="I155" s="100">
        <v>69</v>
      </c>
      <c r="J155" s="207" cm="1">
        <f t="array" ref="J155">_xlfn.XLOOKUP($I155,Inputs!$C$6:C$23,Inputs!$D$6:D$23)*$G155</f>
        <v>3.5354285714285711</v>
      </c>
      <c r="K155" s="258">
        <f t="shared" si="5"/>
        <v>3</v>
      </c>
      <c r="L155" s="241"/>
      <c r="M155" s="241"/>
      <c r="N155" s="241"/>
      <c r="O155" s="241"/>
      <c r="P155" s="241"/>
      <c r="Q155" s="211">
        <f>_xlfn.XLOOKUP($I155,Inputs!$G$6:$G$23,Inputs!$J$6:$J$23)*$K155</f>
        <v>36</v>
      </c>
      <c r="R155" s="211">
        <f>_xlfn.XLOOKUP($I155,Inputs!$G$6:$G$23,Inputs!$K$6:$K$23)*$K155</f>
        <v>39</v>
      </c>
      <c r="S155" s="75" t="s">
        <v>414</v>
      </c>
      <c r="T155" s="68" t="s">
        <v>1178</v>
      </c>
      <c r="U155" s="75" t="s">
        <v>415</v>
      </c>
      <c r="V155" s="68" t="s">
        <v>1176</v>
      </c>
      <c r="W155" s="15"/>
      <c r="X155" s="15"/>
      <c r="Y155" s="57">
        <v>23</v>
      </c>
      <c r="AD155" s="27"/>
      <c r="AF155" s="27"/>
      <c r="AG155" s="27"/>
      <c r="AH155" s="27"/>
    </row>
    <row r="156" spans="1:34" ht="18.75">
      <c r="A156" s="41"/>
      <c r="B156" s="16" t="s">
        <v>393</v>
      </c>
      <c r="C156" s="16" t="s">
        <v>223</v>
      </c>
      <c r="D156" s="36" t="s">
        <v>829</v>
      </c>
      <c r="E156" s="57">
        <v>1</v>
      </c>
      <c r="F156" s="16" t="s">
        <v>355</v>
      </c>
      <c r="G156" s="255">
        <v>10</v>
      </c>
      <c r="H156" s="255">
        <v>6.2</v>
      </c>
      <c r="I156" s="100">
        <v>69</v>
      </c>
      <c r="J156" s="207" cm="1">
        <f t="array" ref="J156">_xlfn.XLOOKUP($I156,Inputs!$C$6:C$23,Inputs!$D$6:D$23)*$G156</f>
        <v>3.842857142857143</v>
      </c>
      <c r="K156" s="258">
        <f t="shared" si="5"/>
        <v>3</v>
      </c>
      <c r="L156" s="241"/>
      <c r="M156" s="241"/>
      <c r="N156" s="241"/>
      <c r="O156" s="241"/>
      <c r="P156" s="241"/>
      <c r="Q156" s="211">
        <f>_xlfn.XLOOKUP($I156,Inputs!$G$6:$G$23,Inputs!$J$6:$J$23)*$K156</f>
        <v>36</v>
      </c>
      <c r="R156" s="211">
        <f>_xlfn.XLOOKUP($I156,Inputs!$G$6:$G$23,Inputs!$K$6:$K$23)*$K156</f>
        <v>39</v>
      </c>
      <c r="S156" s="75" t="s">
        <v>938</v>
      </c>
      <c r="T156" s="68" t="s">
        <v>939</v>
      </c>
      <c r="U156" s="75" t="s">
        <v>417</v>
      </c>
      <c r="V156" s="68" t="s">
        <v>1335</v>
      </c>
      <c r="W156" s="15"/>
      <c r="X156" s="15"/>
      <c r="Y156" s="57">
        <v>26</v>
      </c>
      <c r="AD156" s="27"/>
      <c r="AF156" s="27"/>
      <c r="AG156" s="27"/>
      <c r="AH156" s="27"/>
    </row>
    <row r="157" spans="1:34" ht="18.75">
      <c r="A157" s="41"/>
      <c r="B157" s="16" t="s">
        <v>278</v>
      </c>
      <c r="C157" s="16" t="s">
        <v>223</v>
      </c>
      <c r="D157" s="36" t="s">
        <v>829</v>
      </c>
      <c r="E157" s="57">
        <v>1</v>
      </c>
      <c r="F157" s="16" t="s">
        <v>355</v>
      </c>
      <c r="G157" s="256">
        <v>15</v>
      </c>
      <c r="H157" s="256">
        <v>9.3000000000000007</v>
      </c>
      <c r="I157" s="100">
        <v>138</v>
      </c>
      <c r="J157" s="207" cm="1">
        <f t="array" ref="J157">_xlfn.XLOOKUP($I157,Inputs!$C$6:C$23,Inputs!$D$6:D$23)*$G157</f>
        <v>6.503571428571429</v>
      </c>
      <c r="K157" s="258">
        <f t="shared" si="5"/>
        <v>3</v>
      </c>
      <c r="L157" s="241"/>
      <c r="M157" s="241"/>
      <c r="N157" s="241"/>
      <c r="O157" s="241"/>
      <c r="P157" s="241"/>
      <c r="Q157" s="211">
        <f>_xlfn.XLOOKUP($I157,Inputs!$G$6:$G$23,Inputs!$J$6:$J$23)*$K157</f>
        <v>141</v>
      </c>
      <c r="R157" s="211">
        <f>_xlfn.XLOOKUP($I157,Inputs!$G$6:$G$23,Inputs!$K$6:$K$23)*$K157</f>
        <v>156</v>
      </c>
      <c r="S157" s="75" t="s">
        <v>922</v>
      </c>
      <c r="T157" s="68" t="s">
        <v>1323</v>
      </c>
      <c r="U157" s="75" t="s">
        <v>551</v>
      </c>
      <c r="V157" s="68" t="s">
        <v>1336</v>
      </c>
      <c r="W157" s="15"/>
      <c r="X157" s="15"/>
      <c r="Y157" s="57">
        <v>171</v>
      </c>
      <c r="AD157" s="27"/>
      <c r="AF157" s="27"/>
      <c r="AG157" s="27"/>
      <c r="AH157" s="27"/>
    </row>
    <row r="158" spans="1:34" ht="18.75">
      <c r="A158" s="41"/>
      <c r="B158" s="16" t="s">
        <v>319</v>
      </c>
      <c r="C158" s="16" t="s">
        <v>223</v>
      </c>
      <c r="D158" s="36" t="s">
        <v>829</v>
      </c>
      <c r="E158" s="57">
        <v>1</v>
      </c>
      <c r="F158" s="16" t="s">
        <v>355</v>
      </c>
      <c r="G158" s="255">
        <v>8</v>
      </c>
      <c r="H158" s="255">
        <v>4.9000000000000004</v>
      </c>
      <c r="I158" s="100">
        <v>69</v>
      </c>
      <c r="J158" s="207" cm="1">
        <f t="array" ref="J158">_xlfn.XLOOKUP($I158,Inputs!$C$6:C$23,Inputs!$D$6:D$23)*$G158</f>
        <v>3.0742857142857143</v>
      </c>
      <c r="K158" s="258">
        <f t="shared" si="5"/>
        <v>3</v>
      </c>
      <c r="L158" s="241"/>
      <c r="M158" s="241"/>
      <c r="N158" s="241"/>
      <c r="O158" s="241"/>
      <c r="P158" s="241"/>
      <c r="Q158" s="211">
        <f>_xlfn.XLOOKUP($I158,Inputs!$G$6:$G$23,Inputs!$J$6:$J$23)*$K158</f>
        <v>36</v>
      </c>
      <c r="R158" s="211">
        <f>_xlfn.XLOOKUP($I158,Inputs!$G$6:$G$23,Inputs!$K$6:$K$23)*$K158</f>
        <v>39</v>
      </c>
      <c r="S158" s="75" t="s">
        <v>427</v>
      </c>
      <c r="T158" s="68" t="s">
        <v>1089</v>
      </c>
      <c r="U158" s="75" t="s">
        <v>514</v>
      </c>
      <c r="V158" s="68" t="s">
        <v>1092</v>
      </c>
      <c r="W158" s="15"/>
      <c r="X158" s="15" t="s">
        <v>1091</v>
      </c>
      <c r="Y158" s="57">
        <v>50</v>
      </c>
      <c r="AD158" s="27"/>
      <c r="AF158" s="27"/>
      <c r="AG158" s="27"/>
      <c r="AH158" s="27"/>
    </row>
    <row r="159" spans="1:34" ht="18.75">
      <c r="A159" s="41"/>
      <c r="B159" s="16" t="s">
        <v>285</v>
      </c>
      <c r="C159" s="16" t="s">
        <v>223</v>
      </c>
      <c r="D159" s="36" t="s">
        <v>829</v>
      </c>
      <c r="E159" s="57">
        <v>1</v>
      </c>
      <c r="F159" s="16" t="s">
        <v>355</v>
      </c>
      <c r="G159" s="255">
        <v>22</v>
      </c>
      <c r="H159" s="255">
        <v>13.6</v>
      </c>
      <c r="I159" s="100">
        <v>69</v>
      </c>
      <c r="J159" s="207" cm="1">
        <f t="array" ref="J159">_xlfn.XLOOKUP($I159,Inputs!$C$6:C$23,Inputs!$D$6:D$23)*$G159</f>
        <v>8.4542857142857137</v>
      </c>
      <c r="K159" s="258">
        <f t="shared" si="5"/>
        <v>3</v>
      </c>
      <c r="L159" s="241"/>
      <c r="M159" s="241"/>
      <c r="N159" s="241"/>
      <c r="O159" s="241"/>
      <c r="P159" s="241"/>
      <c r="Q159" s="211">
        <f>_xlfn.XLOOKUP($I159,Inputs!$G$6:$G$23,Inputs!$J$6:$J$23)*$K159</f>
        <v>36</v>
      </c>
      <c r="R159" s="211">
        <f>_xlfn.XLOOKUP($I159,Inputs!$G$6:$G$23,Inputs!$K$6:$K$23)*$K159</f>
        <v>39</v>
      </c>
      <c r="S159" s="75" t="s">
        <v>502</v>
      </c>
      <c r="T159" s="68" t="s">
        <v>1244</v>
      </c>
      <c r="U159" s="75" t="s">
        <v>519</v>
      </c>
      <c r="V159" s="68" t="s">
        <v>1291</v>
      </c>
      <c r="W159" s="15"/>
      <c r="X159" s="15"/>
      <c r="Y159" s="57">
        <v>103</v>
      </c>
      <c r="AD159" s="27"/>
      <c r="AF159" s="27"/>
      <c r="AG159" s="27"/>
      <c r="AH159" s="27"/>
    </row>
    <row r="160" spans="1:34" ht="18.75">
      <c r="A160" s="41"/>
      <c r="B160" s="16" t="s">
        <v>359</v>
      </c>
      <c r="C160" s="16" t="s">
        <v>223</v>
      </c>
      <c r="D160" s="36" t="s">
        <v>829</v>
      </c>
      <c r="E160" s="57">
        <v>1</v>
      </c>
      <c r="F160" s="16" t="s">
        <v>355</v>
      </c>
      <c r="G160" s="255">
        <v>2</v>
      </c>
      <c r="H160" s="255">
        <v>1.2</v>
      </c>
      <c r="I160" s="100">
        <v>69</v>
      </c>
      <c r="J160" s="207" cm="1">
        <f t="array" ref="J160">_xlfn.XLOOKUP($I160,Inputs!$C$6:C$23,Inputs!$D$6:D$23)*$G160</f>
        <v>0.76857142857142857</v>
      </c>
      <c r="K160" s="258">
        <f t="shared" si="5"/>
        <v>3</v>
      </c>
      <c r="L160" s="241"/>
      <c r="M160" s="241"/>
      <c r="N160" s="241"/>
      <c r="O160" s="241"/>
      <c r="P160" s="241"/>
      <c r="Q160" s="211">
        <f>_xlfn.XLOOKUP($I160,Inputs!$G$6:$G$23,Inputs!$J$6:$J$23)*$K160</f>
        <v>36</v>
      </c>
      <c r="R160" s="211">
        <f>_xlfn.XLOOKUP($I160,Inputs!$G$6:$G$23,Inputs!$K$6:$K$23)*$K160</f>
        <v>39</v>
      </c>
      <c r="S160" s="75" t="s">
        <v>510</v>
      </c>
      <c r="T160" s="68" t="s">
        <v>1174</v>
      </c>
      <c r="U160" s="75" t="s">
        <v>435</v>
      </c>
      <c r="V160" s="68" t="s">
        <v>1292</v>
      </c>
      <c r="W160" s="15"/>
      <c r="X160" s="15"/>
      <c r="Y160" s="57">
        <v>65</v>
      </c>
      <c r="AD160" s="27"/>
      <c r="AF160" s="27"/>
      <c r="AG160" s="27"/>
      <c r="AH160" s="27"/>
    </row>
    <row r="161" spans="1:34" ht="18.75">
      <c r="A161" s="41"/>
      <c r="B161" s="16" t="s">
        <v>280</v>
      </c>
      <c r="C161" s="16" t="s">
        <v>223</v>
      </c>
      <c r="D161" s="36" t="s">
        <v>829</v>
      </c>
      <c r="E161" s="57">
        <v>1</v>
      </c>
      <c r="F161" s="16" t="s">
        <v>355</v>
      </c>
      <c r="G161" s="255">
        <v>19</v>
      </c>
      <c r="H161" s="255">
        <v>11.7</v>
      </c>
      <c r="I161" s="100">
        <v>69</v>
      </c>
      <c r="J161" s="207" cm="1">
        <f t="array" ref="J161">_xlfn.XLOOKUP($I161,Inputs!$C$6:C$23,Inputs!$D$6:D$23)*$G161</f>
        <v>7.3014285714285716</v>
      </c>
      <c r="K161" s="258">
        <f t="shared" si="5"/>
        <v>3</v>
      </c>
      <c r="L161" s="241"/>
      <c r="M161" s="241"/>
      <c r="N161" s="241"/>
      <c r="O161" s="241"/>
      <c r="P161" s="241"/>
      <c r="Q161" s="211">
        <f>_xlfn.XLOOKUP($I161,Inputs!$G$6:$G$23,Inputs!$J$6:$J$23)*$K161</f>
        <v>36</v>
      </c>
      <c r="R161" s="211">
        <f>_xlfn.XLOOKUP($I161,Inputs!$G$6:$G$23,Inputs!$K$6:$K$23)*$K161</f>
        <v>39</v>
      </c>
      <c r="S161" s="75" t="s">
        <v>420</v>
      </c>
      <c r="T161" s="68" t="s">
        <v>1202</v>
      </c>
      <c r="U161" s="75" t="s">
        <v>911</v>
      </c>
      <c r="V161" s="68" t="s">
        <v>899</v>
      </c>
      <c r="W161" s="15"/>
      <c r="X161" s="15"/>
      <c r="Y161" s="57">
        <v>30</v>
      </c>
      <c r="AD161" s="27"/>
      <c r="AF161" s="27"/>
      <c r="AG161" s="27"/>
      <c r="AH161" s="27"/>
    </row>
    <row r="162" spans="1:34" ht="18.75">
      <c r="A162" s="41"/>
      <c r="B162" s="16" t="s">
        <v>248</v>
      </c>
      <c r="C162" s="16" t="s">
        <v>223</v>
      </c>
      <c r="D162" s="36" t="s">
        <v>829</v>
      </c>
      <c r="E162" s="57">
        <v>1</v>
      </c>
      <c r="F162" s="16" t="s">
        <v>355</v>
      </c>
      <c r="G162" s="256">
        <v>45</v>
      </c>
      <c r="H162" s="256">
        <v>27.8</v>
      </c>
      <c r="I162" s="100">
        <v>138</v>
      </c>
      <c r="J162" s="207" cm="1">
        <f t="array" ref="J162">_xlfn.XLOOKUP($I162,Inputs!$C$6:C$23,Inputs!$D$6:D$23)*$G162</f>
        <v>19.510714285714286</v>
      </c>
      <c r="K162" s="258">
        <f t="shared" si="5"/>
        <v>3</v>
      </c>
      <c r="L162" s="241"/>
      <c r="M162" s="241"/>
      <c r="N162" s="241"/>
      <c r="O162" s="241"/>
      <c r="P162" s="241"/>
      <c r="Q162" s="211">
        <f>_xlfn.XLOOKUP($I162,Inputs!$G$6:$G$23,Inputs!$J$6:$J$23)*$K162</f>
        <v>141</v>
      </c>
      <c r="R162" s="211">
        <f>_xlfn.XLOOKUP($I162,Inputs!$G$6:$G$23,Inputs!$K$6:$K$23)*$K162</f>
        <v>156</v>
      </c>
      <c r="S162" s="75" t="s">
        <v>875</v>
      </c>
      <c r="T162" s="68" t="s">
        <v>1196</v>
      </c>
      <c r="U162" s="75" t="s">
        <v>881</v>
      </c>
      <c r="V162" s="68" t="s">
        <v>1195</v>
      </c>
      <c r="W162" s="15"/>
      <c r="X162" s="15"/>
      <c r="Y162" s="57">
        <v>178</v>
      </c>
      <c r="AD162" s="27"/>
      <c r="AF162" s="27"/>
      <c r="AG162" s="27"/>
      <c r="AH162" s="27"/>
    </row>
    <row r="163" spans="1:34" ht="18.75">
      <c r="A163" s="41"/>
      <c r="B163" s="16" t="s">
        <v>351</v>
      </c>
      <c r="C163" s="16" t="s">
        <v>223</v>
      </c>
      <c r="D163" s="36" t="s">
        <v>829</v>
      </c>
      <c r="E163" s="57">
        <v>1</v>
      </c>
      <c r="F163" s="16" t="s">
        <v>355</v>
      </c>
      <c r="G163" s="256">
        <v>45</v>
      </c>
      <c r="H163" s="256">
        <v>27.8</v>
      </c>
      <c r="I163" s="100">
        <v>138</v>
      </c>
      <c r="J163" s="207" cm="1">
        <f t="array" ref="J163">_xlfn.XLOOKUP($I163,Inputs!$C$6:C$23,Inputs!$D$6:D$23)*$G163</f>
        <v>19.510714285714286</v>
      </c>
      <c r="K163" s="258">
        <f t="shared" si="5"/>
        <v>3</v>
      </c>
      <c r="L163" s="241"/>
      <c r="M163" s="241"/>
      <c r="N163" s="241"/>
      <c r="O163" s="241"/>
      <c r="P163" s="241"/>
      <c r="Q163" s="211">
        <f>_xlfn.XLOOKUP($I163,Inputs!$G$6:$G$23,Inputs!$J$6:$J$23)*$K163</f>
        <v>141</v>
      </c>
      <c r="R163" s="211">
        <f>_xlfn.XLOOKUP($I163,Inputs!$G$6:$G$23,Inputs!$K$6:$K$23)*$K163</f>
        <v>156</v>
      </c>
      <c r="S163" s="75" t="s">
        <v>875</v>
      </c>
      <c r="T163" s="68" t="s">
        <v>1196</v>
      </c>
      <c r="U163" s="75" t="s">
        <v>881</v>
      </c>
      <c r="V163" s="68" t="s">
        <v>1195</v>
      </c>
      <c r="W163" s="15"/>
      <c r="X163" s="15"/>
      <c r="Y163" s="57">
        <v>196</v>
      </c>
      <c r="AD163" s="27"/>
      <c r="AF163" s="27"/>
      <c r="AG163" s="27"/>
      <c r="AH163" s="27"/>
    </row>
    <row r="164" spans="1:34" ht="18.75">
      <c r="A164" s="41"/>
      <c r="B164" s="16" t="s">
        <v>281</v>
      </c>
      <c r="C164" s="16" t="s">
        <v>223</v>
      </c>
      <c r="D164" s="36" t="s">
        <v>829</v>
      </c>
      <c r="E164" s="57">
        <v>1</v>
      </c>
      <c r="F164" s="16" t="s">
        <v>355</v>
      </c>
      <c r="G164" s="256">
        <v>12</v>
      </c>
      <c r="H164" s="256">
        <v>7.4</v>
      </c>
      <c r="I164" s="100">
        <v>138</v>
      </c>
      <c r="J164" s="207" cm="1">
        <f t="array" ref="J164">_xlfn.XLOOKUP($I164,Inputs!$C$6:C$23,Inputs!$D$6:D$23)*$G164</f>
        <v>5.2028571428571428</v>
      </c>
      <c r="K164" s="258">
        <f t="shared" si="5"/>
        <v>3</v>
      </c>
      <c r="L164" s="241"/>
      <c r="M164" s="241"/>
      <c r="N164" s="241"/>
      <c r="O164" s="241"/>
      <c r="P164" s="241"/>
      <c r="Q164" s="211">
        <f>_xlfn.XLOOKUP($I164,Inputs!$G$6:$G$23,Inputs!$J$6:$J$23)*$K164</f>
        <v>141</v>
      </c>
      <c r="R164" s="211">
        <f>_xlfn.XLOOKUP($I164,Inputs!$G$6:$G$23,Inputs!$K$6:$K$23)*$K164</f>
        <v>156</v>
      </c>
      <c r="S164" s="75" t="s">
        <v>544</v>
      </c>
      <c r="T164" s="68" t="s">
        <v>1301</v>
      </c>
      <c r="U164" s="75" t="s">
        <v>453</v>
      </c>
      <c r="V164" s="68" t="s">
        <v>1198</v>
      </c>
      <c r="W164" s="15"/>
      <c r="X164" s="15"/>
      <c r="Y164" s="57">
        <v>206</v>
      </c>
      <c r="AD164" s="27"/>
      <c r="AF164" s="27"/>
      <c r="AG164" s="27"/>
      <c r="AH164" s="27"/>
    </row>
    <row r="165" spans="1:34" ht="18.75">
      <c r="A165" s="41"/>
      <c r="B165" s="16" t="s">
        <v>369</v>
      </c>
      <c r="C165" s="16" t="s">
        <v>223</v>
      </c>
      <c r="D165" s="36" t="s">
        <v>829</v>
      </c>
      <c r="E165" s="57">
        <v>1</v>
      </c>
      <c r="F165" s="16" t="s">
        <v>355</v>
      </c>
      <c r="G165" s="255">
        <v>3</v>
      </c>
      <c r="H165" s="255">
        <v>1.9</v>
      </c>
      <c r="I165" s="100">
        <v>69</v>
      </c>
      <c r="J165" s="207" cm="1">
        <f t="array" ref="J165">_xlfn.XLOOKUP($I165,Inputs!$C$6:C$23,Inputs!$D$6:D$23)*$G165</f>
        <v>1.1528571428571428</v>
      </c>
      <c r="K165" s="258">
        <f t="shared" si="5"/>
        <v>3</v>
      </c>
      <c r="L165" s="241"/>
      <c r="M165" s="241"/>
      <c r="N165" s="241"/>
      <c r="O165" s="241"/>
      <c r="P165" s="241"/>
      <c r="Q165" s="211">
        <f>_xlfn.XLOOKUP($I165,Inputs!$G$6:$G$23,Inputs!$J$6:$J$23)*$K165</f>
        <v>36</v>
      </c>
      <c r="R165" s="211">
        <f>_xlfn.XLOOKUP($I165,Inputs!$G$6:$G$23,Inputs!$K$6:$K$23)*$K165</f>
        <v>39</v>
      </c>
      <c r="S165" s="75" t="s">
        <v>466</v>
      </c>
      <c r="T165" s="68" t="s">
        <v>1283</v>
      </c>
      <c r="U165" s="75" t="s">
        <v>516</v>
      </c>
      <c r="V165" s="68" t="s">
        <v>1337</v>
      </c>
      <c r="W165" s="15"/>
      <c r="X165" s="15"/>
      <c r="Y165" s="57">
        <v>130</v>
      </c>
      <c r="AD165" s="27"/>
      <c r="AF165" s="27"/>
      <c r="AG165" s="27"/>
      <c r="AH165" s="27"/>
    </row>
    <row r="166" spans="1:34" ht="18.75">
      <c r="A166" s="41"/>
      <c r="B166" s="16" t="s">
        <v>321</v>
      </c>
      <c r="C166" s="16" t="s">
        <v>223</v>
      </c>
      <c r="D166" s="36" t="s">
        <v>829</v>
      </c>
      <c r="E166" s="57">
        <v>1</v>
      </c>
      <c r="F166" s="16" t="s">
        <v>355</v>
      </c>
      <c r="G166" s="255">
        <v>2</v>
      </c>
      <c r="H166" s="255">
        <v>1.2</v>
      </c>
      <c r="I166" s="100">
        <v>69</v>
      </c>
      <c r="J166" s="207" cm="1">
        <f t="array" ref="J166">_xlfn.XLOOKUP($I166,Inputs!$C$6:C$23,Inputs!$D$6:D$23)*$G166</f>
        <v>0.76857142857142857</v>
      </c>
      <c r="K166" s="258">
        <f t="shared" si="5"/>
        <v>3</v>
      </c>
      <c r="L166" s="241"/>
      <c r="M166" s="241"/>
      <c r="N166" s="241"/>
      <c r="O166" s="241"/>
      <c r="P166" s="241"/>
      <c r="Q166" s="211">
        <f>_xlfn.XLOOKUP($I166,Inputs!$G$6:$G$23,Inputs!$J$6:$J$23)*$K166</f>
        <v>36</v>
      </c>
      <c r="R166" s="211">
        <f>_xlfn.XLOOKUP($I166,Inputs!$G$6:$G$23,Inputs!$K$6:$K$23)*$K166</f>
        <v>39</v>
      </c>
      <c r="S166" s="75" t="s">
        <v>906</v>
      </c>
      <c r="T166" s="68" t="s">
        <v>1245</v>
      </c>
      <c r="U166" s="75" t="s">
        <v>521</v>
      </c>
      <c r="V166" s="68" t="s">
        <v>1293</v>
      </c>
      <c r="W166" s="15"/>
      <c r="X166" s="15"/>
      <c r="Y166" s="57">
        <v>53</v>
      </c>
      <c r="AD166" s="27"/>
      <c r="AF166" s="27"/>
      <c r="AG166" s="27"/>
      <c r="AH166" s="27"/>
    </row>
    <row r="167" spans="1:34" ht="18.75">
      <c r="A167" s="41"/>
      <c r="B167" s="16" t="s">
        <v>264</v>
      </c>
      <c r="C167" s="16" t="s">
        <v>223</v>
      </c>
      <c r="D167" s="36" t="s">
        <v>829</v>
      </c>
      <c r="E167" s="57">
        <v>1</v>
      </c>
      <c r="F167" s="16" t="s">
        <v>355</v>
      </c>
      <c r="G167" s="255">
        <v>12.6</v>
      </c>
      <c r="H167" s="255">
        <v>7.8</v>
      </c>
      <c r="I167" s="100">
        <v>69</v>
      </c>
      <c r="J167" s="207" cm="1">
        <f t="array" ref="J167">_xlfn.XLOOKUP($I167,Inputs!$C$6:C$23,Inputs!$D$6:D$23)*$G167</f>
        <v>4.8419999999999996</v>
      </c>
      <c r="K167" s="258">
        <f t="shared" si="5"/>
        <v>3</v>
      </c>
      <c r="L167" s="241"/>
      <c r="M167" s="241"/>
      <c r="N167" s="241"/>
      <c r="O167" s="241"/>
      <c r="P167" s="241"/>
      <c r="Q167" s="211">
        <f>_xlfn.XLOOKUP($I167,Inputs!$G$6:$G$23,Inputs!$J$6:$J$23)*$K167</f>
        <v>36</v>
      </c>
      <c r="R167" s="211">
        <f>_xlfn.XLOOKUP($I167,Inputs!$G$6:$G$23,Inputs!$K$6:$K$23)*$K167</f>
        <v>39</v>
      </c>
      <c r="S167" s="75" t="s">
        <v>479</v>
      </c>
      <c r="T167" s="68" t="s">
        <v>1324</v>
      </c>
      <c r="U167" s="75" t="s">
        <v>480</v>
      </c>
      <c r="V167" s="68" t="s">
        <v>1294</v>
      </c>
      <c r="W167" s="15"/>
      <c r="X167" s="15"/>
      <c r="Y167" s="57">
        <v>157</v>
      </c>
      <c r="AD167" s="27"/>
      <c r="AF167" s="27"/>
      <c r="AG167" s="27"/>
      <c r="AH167" s="27"/>
    </row>
    <row r="168" spans="1:34" ht="18.75">
      <c r="A168" s="41"/>
      <c r="B168" s="16" t="s">
        <v>359</v>
      </c>
      <c r="C168" s="16" t="s">
        <v>223</v>
      </c>
      <c r="D168" s="36" t="s">
        <v>829</v>
      </c>
      <c r="E168" s="57">
        <v>1</v>
      </c>
      <c r="F168" s="16" t="s">
        <v>355</v>
      </c>
      <c r="G168" s="255">
        <v>1.8</v>
      </c>
      <c r="H168" s="255">
        <v>1.1000000000000001</v>
      </c>
      <c r="I168" s="100">
        <v>69</v>
      </c>
      <c r="J168" s="207" cm="1">
        <f t="array" ref="J168">_xlfn.XLOOKUP($I168,Inputs!$C$6:C$23,Inputs!$D$6:D$23)*$G168</f>
        <v>0.69171428571428573</v>
      </c>
      <c r="K168" s="258">
        <f t="shared" si="5"/>
        <v>3</v>
      </c>
      <c r="L168" s="241"/>
      <c r="M168" s="241"/>
      <c r="N168" s="241"/>
      <c r="O168" s="241"/>
      <c r="P168" s="241"/>
      <c r="Q168" s="211">
        <f>_xlfn.XLOOKUP($I168,Inputs!$G$6:$G$23,Inputs!$J$6:$J$23)*$K168</f>
        <v>36</v>
      </c>
      <c r="R168" s="211">
        <f>_xlfn.XLOOKUP($I168,Inputs!$G$6:$G$23,Inputs!$K$6:$K$23)*$K168</f>
        <v>39</v>
      </c>
      <c r="S168" s="75" t="s">
        <v>911</v>
      </c>
      <c r="T168" s="68" t="s">
        <v>899</v>
      </c>
      <c r="U168" s="75" t="s">
        <v>510</v>
      </c>
      <c r="V168" s="68" t="s">
        <v>1174</v>
      </c>
      <c r="W168" s="15"/>
      <c r="X168" s="15"/>
      <c r="Y168" s="57">
        <v>64</v>
      </c>
      <c r="AD168" s="27"/>
      <c r="AF168" s="27"/>
      <c r="AG168" s="27"/>
      <c r="AH168" s="27"/>
    </row>
    <row r="169" spans="1:34" s="160" customFormat="1" ht="18.75">
      <c r="B169" s="16" t="s">
        <v>402</v>
      </c>
      <c r="C169" s="16" t="s">
        <v>223</v>
      </c>
      <c r="D169" s="36" t="s">
        <v>829</v>
      </c>
      <c r="E169" s="57">
        <v>1</v>
      </c>
      <c r="F169" s="16" t="s">
        <v>355</v>
      </c>
      <c r="G169" s="255">
        <v>1.7</v>
      </c>
      <c r="H169" s="255">
        <v>1</v>
      </c>
      <c r="I169" s="100">
        <v>69</v>
      </c>
      <c r="J169" s="207" cm="1">
        <f t="array" ref="J169">_xlfn.XLOOKUP($I169,Inputs!$C$6:C$23,Inputs!$D$6:D$23)*$G169</f>
        <v>0.65328571428571425</v>
      </c>
      <c r="K169" s="258">
        <f t="shared" si="5"/>
        <v>3</v>
      </c>
      <c r="L169" s="241"/>
      <c r="M169" s="241"/>
      <c r="N169" s="241"/>
      <c r="O169" s="241"/>
      <c r="P169" s="241"/>
      <c r="Q169" s="211">
        <f>_xlfn.XLOOKUP($I169,Inputs!$G$6:$G$23,Inputs!$J$6:$J$23)*$K169</f>
        <v>36</v>
      </c>
      <c r="R169" s="211">
        <f>_xlfn.XLOOKUP($I169,Inputs!$G$6:$G$23,Inputs!$K$6:$K$23)*$K169</f>
        <v>39</v>
      </c>
      <c r="S169" s="75" t="s">
        <v>447</v>
      </c>
      <c r="T169" s="68" t="s">
        <v>1223</v>
      </c>
      <c r="U169" s="75" t="s">
        <v>451</v>
      </c>
      <c r="V169" s="68" t="s">
        <v>1338</v>
      </c>
      <c r="W169" s="15"/>
      <c r="X169" s="15"/>
      <c r="Y169" s="57">
        <v>86</v>
      </c>
    </row>
    <row r="170" spans="1:34" ht="18.75">
      <c r="A170" s="41"/>
      <c r="B170" s="16" t="s">
        <v>324</v>
      </c>
      <c r="C170" s="16" t="s">
        <v>223</v>
      </c>
      <c r="D170" s="36" t="s">
        <v>829</v>
      </c>
      <c r="E170" s="57">
        <v>1</v>
      </c>
      <c r="F170" s="16" t="s">
        <v>355</v>
      </c>
      <c r="G170" s="255">
        <v>22.3</v>
      </c>
      <c r="H170" s="255">
        <v>13.8</v>
      </c>
      <c r="I170" s="100">
        <v>69</v>
      </c>
      <c r="J170" s="207" cm="1">
        <f t="array" ref="J170">_xlfn.XLOOKUP($I170,Inputs!$C$6:C$23,Inputs!$D$6:D$23)*$G170</f>
        <v>8.5695714285714288</v>
      </c>
      <c r="K170" s="258">
        <f t="shared" si="5"/>
        <v>3</v>
      </c>
      <c r="L170" s="241"/>
      <c r="M170" s="241"/>
      <c r="N170" s="241"/>
      <c r="O170" s="241"/>
      <c r="P170" s="241"/>
      <c r="Q170" s="211">
        <f>_xlfn.XLOOKUP($I170,Inputs!$G$6:$G$23,Inputs!$J$6:$J$23)*$K170</f>
        <v>36</v>
      </c>
      <c r="R170" s="211">
        <f>_xlfn.XLOOKUP($I170,Inputs!$G$6:$G$23,Inputs!$K$6:$K$23)*$K170</f>
        <v>39</v>
      </c>
      <c r="S170" s="75" t="s">
        <v>882</v>
      </c>
      <c r="T170" s="68" t="s">
        <v>1204</v>
      </c>
      <c r="U170" s="75" t="s">
        <v>565</v>
      </c>
      <c r="V170" s="68" t="s">
        <v>1182</v>
      </c>
      <c r="W170" s="15"/>
      <c r="X170" s="15"/>
      <c r="Y170" s="57">
        <v>60</v>
      </c>
      <c r="AD170" s="27"/>
      <c r="AF170" s="27"/>
      <c r="AG170" s="27"/>
      <c r="AH170" s="27"/>
    </row>
    <row r="171" spans="1:34" ht="18.75">
      <c r="A171" s="41"/>
      <c r="B171" s="16" t="s">
        <v>289</v>
      </c>
      <c r="C171" s="16" t="s">
        <v>223</v>
      </c>
      <c r="D171" s="36" t="s">
        <v>829</v>
      </c>
      <c r="E171" s="57">
        <v>1</v>
      </c>
      <c r="F171" s="16" t="s">
        <v>355</v>
      </c>
      <c r="G171" s="256">
        <v>0.1</v>
      </c>
      <c r="H171" s="256">
        <v>0.1</v>
      </c>
      <c r="I171" s="100">
        <v>138</v>
      </c>
      <c r="J171" s="207" cm="1">
        <f t="array" ref="J171">_xlfn.XLOOKUP($I171,Inputs!$C$6:C$23,Inputs!$D$6:D$23)*$G171</f>
        <v>4.3357142857142865E-2</v>
      </c>
      <c r="K171" s="258">
        <f t="shared" si="5"/>
        <v>3</v>
      </c>
      <c r="L171" s="241"/>
      <c r="M171" s="241"/>
      <c r="N171" s="241"/>
      <c r="O171" s="241"/>
      <c r="P171" s="241"/>
      <c r="Q171" s="211">
        <f>_xlfn.XLOOKUP($I171,Inputs!$G$6:$G$23,Inputs!$J$6:$J$23)*$K171</f>
        <v>141</v>
      </c>
      <c r="R171" s="211">
        <f>_xlfn.XLOOKUP($I171,Inputs!$G$6:$G$23,Inputs!$K$6:$K$23)*$K171</f>
        <v>156</v>
      </c>
      <c r="S171" s="75" t="s">
        <v>882</v>
      </c>
      <c r="T171" s="68" t="s">
        <v>1204</v>
      </c>
      <c r="U171" s="75" t="s">
        <v>928</v>
      </c>
      <c r="V171" s="68" t="s">
        <v>1295</v>
      </c>
      <c r="W171" s="15"/>
      <c r="X171" s="15" t="s">
        <v>556</v>
      </c>
      <c r="Y171" s="57">
        <v>230</v>
      </c>
      <c r="AD171" s="27"/>
      <c r="AF171" s="27"/>
      <c r="AG171" s="27"/>
      <c r="AH171" s="27"/>
    </row>
    <row r="172" spans="1:34" ht="18.75">
      <c r="A172" s="41"/>
      <c r="B172" s="16" t="s">
        <v>361</v>
      </c>
      <c r="C172" s="16" t="s">
        <v>223</v>
      </c>
      <c r="D172" s="36" t="s">
        <v>829</v>
      </c>
      <c r="E172" s="57">
        <v>1</v>
      </c>
      <c r="F172" s="16" t="s">
        <v>355</v>
      </c>
      <c r="G172" s="255">
        <v>18</v>
      </c>
      <c r="H172" s="255">
        <v>11.1</v>
      </c>
      <c r="I172" s="100">
        <v>69</v>
      </c>
      <c r="J172" s="207" cm="1">
        <f t="array" ref="J172">_xlfn.XLOOKUP($I172,Inputs!$C$6:C$23,Inputs!$D$6:D$23)*$G172</f>
        <v>6.9171428571428573</v>
      </c>
      <c r="K172" s="258">
        <f t="shared" si="5"/>
        <v>3</v>
      </c>
      <c r="L172" s="241"/>
      <c r="M172" s="241"/>
      <c r="N172" s="241"/>
      <c r="O172" s="241"/>
      <c r="P172" s="241"/>
      <c r="Q172" s="211">
        <f>_xlfn.XLOOKUP($I172,Inputs!$G$6:$G$23,Inputs!$J$6:$J$23)*$K172</f>
        <v>36</v>
      </c>
      <c r="R172" s="211">
        <f>_xlfn.XLOOKUP($I172,Inputs!$G$6:$G$23,Inputs!$K$6:$K$23)*$K172</f>
        <v>39</v>
      </c>
      <c r="S172" s="75" t="s">
        <v>885</v>
      </c>
      <c r="T172" s="68" t="s">
        <v>1345</v>
      </c>
      <c r="U172" s="75" t="s">
        <v>941</v>
      </c>
      <c r="V172" s="68" t="s">
        <v>1296</v>
      </c>
      <c r="W172" s="15"/>
      <c r="X172" s="15"/>
      <c r="Y172" s="57">
        <v>78</v>
      </c>
      <c r="AD172" s="27"/>
      <c r="AF172" s="27"/>
      <c r="AG172" s="27"/>
      <c r="AH172" s="27"/>
    </row>
    <row r="173" spans="1:34" ht="18.75">
      <c r="A173" s="41"/>
      <c r="B173" s="16" t="s">
        <v>370</v>
      </c>
      <c r="C173" s="16" t="s">
        <v>223</v>
      </c>
      <c r="D173" s="36" t="s">
        <v>829</v>
      </c>
      <c r="E173" s="57">
        <v>1</v>
      </c>
      <c r="F173" s="16" t="s">
        <v>355</v>
      </c>
      <c r="G173" s="255">
        <v>1</v>
      </c>
      <c r="H173" s="255">
        <v>0.6</v>
      </c>
      <c r="I173" s="100">
        <v>69</v>
      </c>
      <c r="J173" s="207" cm="1">
        <f t="array" ref="J173">_xlfn.XLOOKUP($I173,Inputs!$C$6:C$23,Inputs!$D$6:D$23)*$G173</f>
        <v>0.38428571428571429</v>
      </c>
      <c r="K173" s="258">
        <f t="shared" si="5"/>
        <v>3</v>
      </c>
      <c r="L173" s="241"/>
      <c r="M173" s="241"/>
      <c r="N173" s="241"/>
      <c r="O173" s="241"/>
      <c r="P173" s="241"/>
      <c r="Q173" s="211">
        <f>_xlfn.XLOOKUP($I173,Inputs!$G$6:$G$23,Inputs!$J$6:$J$23)*$K173</f>
        <v>36</v>
      </c>
      <c r="R173" s="211">
        <f>_xlfn.XLOOKUP($I173,Inputs!$G$6:$G$23,Inputs!$K$6:$K$23)*$K173</f>
        <v>39</v>
      </c>
      <c r="S173" s="75" t="s">
        <v>468</v>
      </c>
      <c r="T173" s="68" t="s">
        <v>1185</v>
      </c>
      <c r="U173" s="75" t="s">
        <v>497</v>
      </c>
      <c r="V173" s="68" t="s">
        <v>1297</v>
      </c>
      <c r="W173" s="15"/>
      <c r="X173" s="15"/>
      <c r="Y173" s="57">
        <v>134</v>
      </c>
      <c r="AD173" s="27"/>
      <c r="AF173" s="27"/>
      <c r="AG173" s="27"/>
      <c r="AH173" s="27"/>
    </row>
    <row r="174" spans="1:34" ht="18.75">
      <c r="A174" s="41"/>
      <c r="B174" s="16" t="s">
        <v>340</v>
      </c>
      <c r="C174" s="16" t="s">
        <v>223</v>
      </c>
      <c r="D174" s="36" t="s">
        <v>829</v>
      </c>
      <c r="E174" s="57">
        <v>1</v>
      </c>
      <c r="F174" s="16" t="s">
        <v>355</v>
      </c>
      <c r="G174" s="255">
        <v>33.700000000000003</v>
      </c>
      <c r="H174" s="255">
        <v>20.8</v>
      </c>
      <c r="I174" s="100">
        <v>69</v>
      </c>
      <c r="J174" s="207" cm="1">
        <f t="array" ref="J174">_xlfn.XLOOKUP($I174,Inputs!$C$6:C$23,Inputs!$D$6:D$23)*$G174</f>
        <v>12.950428571428573</v>
      </c>
      <c r="K174" s="258">
        <f t="shared" si="5"/>
        <v>3</v>
      </c>
      <c r="L174" s="241"/>
      <c r="M174" s="241"/>
      <c r="N174" s="241"/>
      <c r="O174" s="241"/>
      <c r="P174" s="241"/>
      <c r="Q174" s="211">
        <f>_xlfn.XLOOKUP($I174,Inputs!$G$6:$G$23,Inputs!$J$6:$J$23)*$K174</f>
        <v>36</v>
      </c>
      <c r="R174" s="211">
        <f>_xlfn.XLOOKUP($I174,Inputs!$G$6:$G$23,Inputs!$K$6:$K$23)*$K174</f>
        <v>39</v>
      </c>
      <c r="S174" s="75" t="s">
        <v>916</v>
      </c>
      <c r="T174" s="68" t="s">
        <v>1285</v>
      </c>
      <c r="U174" s="75" t="s">
        <v>470</v>
      </c>
      <c r="V174" s="68" t="s">
        <v>1298</v>
      </c>
      <c r="W174" s="15"/>
      <c r="X174" s="15"/>
      <c r="Y174" s="57">
        <v>139</v>
      </c>
      <c r="AD174" s="27"/>
      <c r="AF174" s="27"/>
      <c r="AG174" s="27"/>
      <c r="AH174" s="27"/>
    </row>
    <row r="175" spans="1:34" ht="18.75">
      <c r="A175" s="41"/>
      <c r="B175" s="16" t="s">
        <v>255</v>
      </c>
      <c r="C175" s="16" t="s">
        <v>223</v>
      </c>
      <c r="D175" s="36" t="s">
        <v>829</v>
      </c>
      <c r="E175" s="57">
        <v>1</v>
      </c>
      <c r="F175" s="16" t="s">
        <v>355</v>
      </c>
      <c r="G175" s="255">
        <v>2.5</v>
      </c>
      <c r="H175" s="255">
        <v>1.5</v>
      </c>
      <c r="I175" s="100">
        <v>69</v>
      </c>
      <c r="J175" s="207" cm="1">
        <f t="array" ref="J175">_xlfn.XLOOKUP($I175,Inputs!$C$6:C$23,Inputs!$D$6:D$23)*$G175</f>
        <v>0.96071428571428574</v>
      </c>
      <c r="K175" s="258">
        <f t="shared" si="5"/>
        <v>3</v>
      </c>
      <c r="L175" s="241"/>
      <c r="M175" s="241"/>
      <c r="N175" s="241"/>
      <c r="O175" s="241"/>
      <c r="P175" s="241"/>
      <c r="Q175" s="211">
        <f>_xlfn.XLOOKUP($I175,Inputs!$G$6:$G$23,Inputs!$J$6:$J$23)*$K175</f>
        <v>36</v>
      </c>
      <c r="R175" s="211">
        <f>_xlfn.XLOOKUP($I175,Inputs!$G$6:$G$23,Inputs!$K$6:$K$23)*$K175</f>
        <v>39</v>
      </c>
      <c r="S175" s="75" t="s">
        <v>542</v>
      </c>
      <c r="T175" s="68" t="s">
        <v>1289</v>
      </c>
      <c r="U175" s="75" t="s">
        <v>498</v>
      </c>
      <c r="V175" s="68" t="s">
        <v>1299</v>
      </c>
      <c r="W175" s="15"/>
      <c r="X175" s="15"/>
      <c r="Y175" s="57">
        <v>11</v>
      </c>
      <c r="AD175" s="27"/>
      <c r="AF175" s="27"/>
      <c r="AG175" s="27"/>
      <c r="AH175" s="27"/>
    </row>
    <row r="176" spans="1:34" ht="18.75">
      <c r="A176" s="41"/>
      <c r="B176" s="16" t="s">
        <v>331</v>
      </c>
      <c r="C176" s="16" t="s">
        <v>223</v>
      </c>
      <c r="D176" s="36" t="s">
        <v>829</v>
      </c>
      <c r="E176" s="57">
        <v>1</v>
      </c>
      <c r="F176" s="16" t="s">
        <v>355</v>
      </c>
      <c r="G176" s="255">
        <v>7.4</v>
      </c>
      <c r="H176" s="255">
        <v>4.5999999999999996</v>
      </c>
      <c r="I176" s="100">
        <v>69</v>
      </c>
      <c r="J176" s="207" cm="1">
        <f t="array" ref="J176">_xlfn.XLOOKUP($I176,Inputs!$C$6:C$23,Inputs!$D$6:D$23)*$G176</f>
        <v>2.8437142857142859</v>
      </c>
      <c r="K176" s="258">
        <f t="shared" si="5"/>
        <v>3</v>
      </c>
      <c r="L176" s="241"/>
      <c r="M176" s="241"/>
      <c r="N176" s="241"/>
      <c r="O176" s="241"/>
      <c r="P176" s="241"/>
      <c r="Q176" s="211">
        <f>_xlfn.XLOOKUP($I176,Inputs!$G$6:$G$23,Inputs!$J$6:$J$23)*$K176</f>
        <v>36</v>
      </c>
      <c r="R176" s="211">
        <f>_xlfn.XLOOKUP($I176,Inputs!$G$6:$G$23,Inputs!$K$6:$K$23)*$K176</f>
        <v>39</v>
      </c>
      <c r="S176" s="75" t="s">
        <v>447</v>
      </c>
      <c r="T176" s="68" t="s">
        <v>1223</v>
      </c>
      <c r="U176" s="75" t="s">
        <v>450</v>
      </c>
      <c r="V176" s="68" t="s">
        <v>1215</v>
      </c>
      <c r="W176" s="15"/>
      <c r="X176" s="15"/>
      <c r="Y176" s="57">
        <v>84</v>
      </c>
      <c r="AD176" s="27"/>
      <c r="AF176" s="27"/>
      <c r="AG176" s="27"/>
      <c r="AH176" s="27"/>
    </row>
    <row r="177" spans="1:34" ht="18.75">
      <c r="A177" s="41"/>
      <c r="B177" s="16" t="s">
        <v>337</v>
      </c>
      <c r="C177" s="16" t="s">
        <v>223</v>
      </c>
      <c r="D177" s="36" t="s">
        <v>829</v>
      </c>
      <c r="E177" s="57">
        <v>1</v>
      </c>
      <c r="F177" s="16" t="s">
        <v>355</v>
      </c>
      <c r="G177" s="255">
        <v>13</v>
      </c>
      <c r="H177" s="255">
        <v>8</v>
      </c>
      <c r="I177" s="100">
        <v>69</v>
      </c>
      <c r="J177" s="207" cm="1">
        <f t="array" ref="J177">_xlfn.XLOOKUP($I177,Inputs!$C$6:C$23,Inputs!$D$6:D$23)*$G177</f>
        <v>4.9957142857142856</v>
      </c>
      <c r="K177" s="258">
        <f t="shared" si="5"/>
        <v>3</v>
      </c>
      <c r="L177" s="241"/>
      <c r="M177" s="241"/>
      <c r="N177" s="241"/>
      <c r="O177" s="241"/>
      <c r="P177" s="241"/>
      <c r="Q177" s="211">
        <f>_xlfn.XLOOKUP($I177,Inputs!$G$6:$G$23,Inputs!$J$6:$J$23)*$K177</f>
        <v>36</v>
      </c>
      <c r="R177" s="211">
        <f>_xlfn.XLOOKUP($I177,Inputs!$G$6:$G$23,Inputs!$K$6:$K$23)*$K177</f>
        <v>39</v>
      </c>
      <c r="S177" s="75" t="s">
        <v>887</v>
      </c>
      <c r="T177" s="68" t="s">
        <v>1158</v>
      </c>
      <c r="U177" s="75" t="s">
        <v>462</v>
      </c>
      <c r="V177" s="68" t="s">
        <v>1192</v>
      </c>
      <c r="W177" s="15"/>
      <c r="X177" s="15"/>
      <c r="Y177" s="57">
        <v>110</v>
      </c>
      <c r="AD177" s="27"/>
      <c r="AF177" s="27"/>
      <c r="AG177" s="27"/>
      <c r="AH177" s="27"/>
    </row>
    <row r="178" spans="1:34" ht="18.75">
      <c r="A178" s="41"/>
      <c r="B178" s="16" t="s">
        <v>242</v>
      </c>
      <c r="C178" s="16" t="s">
        <v>223</v>
      </c>
      <c r="D178" s="36" t="s">
        <v>829</v>
      </c>
      <c r="E178" s="57">
        <v>1</v>
      </c>
      <c r="F178" s="16" t="s">
        <v>355</v>
      </c>
      <c r="G178" s="256">
        <v>1</v>
      </c>
      <c r="H178" s="256">
        <v>0.6</v>
      </c>
      <c r="I178" s="100">
        <v>230</v>
      </c>
      <c r="J178" s="207" cm="1">
        <f t="array" ref="J178">_xlfn.XLOOKUP($I178,Inputs!$C$6:C$23,Inputs!$D$6:D$23)*$G178</f>
        <v>0.48</v>
      </c>
      <c r="K178" s="258">
        <f t="shared" si="5"/>
        <v>3</v>
      </c>
      <c r="L178" s="241"/>
      <c r="M178" s="241"/>
      <c r="N178" s="241"/>
      <c r="O178" s="241"/>
      <c r="P178" s="241"/>
      <c r="Q178" s="211">
        <f>_xlfn.XLOOKUP($I178,Inputs!$G$6:$G$23,Inputs!$J$6:$J$23)*$K178</f>
        <v>402</v>
      </c>
      <c r="R178" s="211">
        <f>_xlfn.XLOOKUP($I178,Inputs!$G$6:$G$23,Inputs!$K$6:$K$23)*$K178</f>
        <v>435</v>
      </c>
      <c r="S178" s="75" t="s">
        <v>868</v>
      </c>
      <c r="T178" s="68" t="s">
        <v>1189</v>
      </c>
      <c r="U178" s="75" t="s">
        <v>472</v>
      </c>
      <c r="V178" s="68" t="s">
        <v>1221</v>
      </c>
      <c r="W178" s="15"/>
      <c r="X178" s="15"/>
      <c r="Y178" s="57">
        <v>261</v>
      </c>
      <c r="AD178" s="27"/>
      <c r="AF178" s="27"/>
      <c r="AG178" s="27"/>
      <c r="AH178" s="27"/>
    </row>
    <row r="179" spans="1:34" ht="18.75">
      <c r="A179" s="41"/>
      <c r="B179" s="16" t="s">
        <v>342</v>
      </c>
      <c r="C179" s="16" t="s">
        <v>223</v>
      </c>
      <c r="D179" s="36" t="s">
        <v>829</v>
      </c>
      <c r="E179" s="57">
        <v>1</v>
      </c>
      <c r="F179" s="16" t="s">
        <v>355</v>
      </c>
      <c r="G179" s="255">
        <v>5.5</v>
      </c>
      <c r="H179" s="255">
        <v>3.4</v>
      </c>
      <c r="I179" s="100">
        <v>69</v>
      </c>
      <c r="J179" s="207" cm="1">
        <f t="array" ref="J179">_xlfn.XLOOKUP($I179,Inputs!$C$6:C$23,Inputs!$D$6:D$23)*$G179</f>
        <v>2.1135714285714284</v>
      </c>
      <c r="K179" s="258">
        <f t="shared" si="5"/>
        <v>3</v>
      </c>
      <c r="L179" s="241"/>
      <c r="M179" s="241"/>
      <c r="N179" s="241"/>
      <c r="O179" s="241"/>
      <c r="P179" s="241"/>
      <c r="Q179" s="211">
        <f>_xlfn.XLOOKUP($I179,Inputs!$G$6:$G$23,Inputs!$J$6:$J$23)*$K179</f>
        <v>36</v>
      </c>
      <c r="R179" s="211">
        <f>_xlfn.XLOOKUP($I179,Inputs!$G$6:$G$23,Inputs!$K$6:$K$23)*$K179</f>
        <v>39</v>
      </c>
      <c r="S179" s="212" t="s">
        <v>471</v>
      </c>
      <c r="T179" s="68" t="s">
        <v>1339</v>
      </c>
      <c r="U179" s="75" t="s">
        <v>472</v>
      </c>
      <c r="V179" s="68" t="s">
        <v>1221</v>
      </c>
      <c r="W179" s="15"/>
      <c r="X179" s="15"/>
      <c r="Y179" s="57">
        <v>142</v>
      </c>
      <c r="AD179" s="27"/>
      <c r="AF179" s="27"/>
      <c r="AG179" s="27"/>
      <c r="AH179" s="27"/>
    </row>
    <row r="180" spans="1:34" ht="18.75">
      <c r="A180" s="41"/>
      <c r="B180" s="16" t="s">
        <v>262</v>
      </c>
      <c r="C180" s="16" t="s">
        <v>223</v>
      </c>
      <c r="D180" s="36" t="s">
        <v>829</v>
      </c>
      <c r="E180" s="57">
        <v>1</v>
      </c>
      <c r="F180" s="16" t="s">
        <v>355</v>
      </c>
      <c r="G180" s="256">
        <v>2</v>
      </c>
      <c r="H180" s="256">
        <v>1.2</v>
      </c>
      <c r="I180" s="100">
        <v>138</v>
      </c>
      <c r="J180" s="207" cm="1">
        <f t="array" ref="J180">_xlfn.XLOOKUP($I180,Inputs!$C$6:C$23,Inputs!$D$6:D$23)*$G180</f>
        <v>0.86714285714285722</v>
      </c>
      <c r="K180" s="258">
        <f t="shared" si="5"/>
        <v>3</v>
      </c>
      <c r="L180" s="241"/>
      <c r="M180" s="241"/>
      <c r="N180" s="241"/>
      <c r="O180" s="241"/>
      <c r="P180" s="241"/>
      <c r="Q180" s="211">
        <f>_xlfn.XLOOKUP($I180,Inputs!$G$6:$G$23,Inputs!$J$6:$J$23)*$K180</f>
        <v>141</v>
      </c>
      <c r="R180" s="211">
        <f>_xlfn.XLOOKUP($I180,Inputs!$G$6:$G$23,Inputs!$K$6:$K$23)*$K180</f>
        <v>156</v>
      </c>
      <c r="S180" s="75" t="s">
        <v>488</v>
      </c>
      <c r="T180" s="68" t="s">
        <v>1344</v>
      </c>
      <c r="U180" s="75" t="s">
        <v>488</v>
      </c>
      <c r="V180" s="68" t="s">
        <v>1344</v>
      </c>
      <c r="W180" s="15"/>
      <c r="X180" s="15"/>
      <c r="Y180" s="57">
        <v>228</v>
      </c>
      <c r="AD180" s="27"/>
      <c r="AF180" s="27"/>
      <c r="AG180" s="27"/>
      <c r="AH180" s="27"/>
    </row>
    <row r="181" spans="1:34" ht="18.75">
      <c r="A181" s="41"/>
      <c r="B181" s="16" t="s">
        <v>295</v>
      </c>
      <c r="C181" s="16" t="s">
        <v>223</v>
      </c>
      <c r="D181" s="36" t="s">
        <v>829</v>
      </c>
      <c r="E181" s="57">
        <v>1</v>
      </c>
      <c r="F181" s="16" t="s">
        <v>355</v>
      </c>
      <c r="G181" s="256">
        <v>8</v>
      </c>
      <c r="H181" s="256">
        <v>4.9000000000000004</v>
      </c>
      <c r="I181" s="100">
        <v>138</v>
      </c>
      <c r="J181" s="207" cm="1">
        <f t="array" ref="J181">_xlfn.XLOOKUP($I181,Inputs!$C$6:C$23,Inputs!$D$6:D$23)*$G181</f>
        <v>3.4685714285714289</v>
      </c>
      <c r="K181" s="258">
        <f t="shared" si="5"/>
        <v>3</v>
      </c>
      <c r="L181" s="241"/>
      <c r="M181" s="241"/>
      <c r="N181" s="241"/>
      <c r="O181" s="241"/>
      <c r="P181" s="241"/>
      <c r="Q181" s="211">
        <f>_xlfn.XLOOKUP($I181,Inputs!$G$6:$G$23,Inputs!$J$6:$J$23)*$K181</f>
        <v>141</v>
      </c>
      <c r="R181" s="211">
        <f>_xlfn.XLOOKUP($I181,Inputs!$G$6:$G$23,Inputs!$K$6:$K$23)*$K181</f>
        <v>156</v>
      </c>
      <c r="S181" s="212" t="s">
        <v>883</v>
      </c>
      <c r="T181" s="68" t="s">
        <v>1216</v>
      </c>
      <c r="U181" s="75" t="s">
        <v>488</v>
      </c>
      <c r="V181" s="68" t="s">
        <v>1344</v>
      </c>
      <c r="W181" s="15"/>
      <c r="X181" s="15"/>
      <c r="Y181" s="57">
        <v>226</v>
      </c>
      <c r="AD181" s="27"/>
      <c r="AF181" s="27"/>
      <c r="AG181" s="27"/>
      <c r="AH181" s="27"/>
    </row>
    <row r="182" spans="1:34" ht="18.75">
      <c r="A182" s="41"/>
      <c r="B182" s="16" t="s">
        <v>251</v>
      </c>
      <c r="C182" s="16" t="s">
        <v>223</v>
      </c>
      <c r="D182" s="36" t="s">
        <v>829</v>
      </c>
      <c r="E182" s="57">
        <v>1</v>
      </c>
      <c r="F182" s="16" t="s">
        <v>355</v>
      </c>
      <c r="G182" s="256">
        <v>2</v>
      </c>
      <c r="H182" s="256">
        <v>1.2</v>
      </c>
      <c r="I182" s="100">
        <v>138</v>
      </c>
      <c r="J182" s="207" cm="1">
        <f t="array" ref="J182">_xlfn.XLOOKUP($I182,Inputs!$C$6:C$23,Inputs!$D$6:D$23)*$G182</f>
        <v>0.86714285714285722</v>
      </c>
      <c r="K182" s="258">
        <f t="shared" si="5"/>
        <v>3</v>
      </c>
      <c r="L182" s="241"/>
      <c r="M182" s="241"/>
      <c r="N182" s="241"/>
      <c r="O182" s="241"/>
      <c r="P182" s="241"/>
      <c r="Q182" s="211">
        <f>_xlfn.XLOOKUP($I182,Inputs!$G$6:$G$23,Inputs!$J$6:$J$23)*$K182</f>
        <v>141</v>
      </c>
      <c r="R182" s="211">
        <f>_xlfn.XLOOKUP($I182,Inputs!$G$6:$G$23,Inputs!$K$6:$K$23)*$K182</f>
        <v>156</v>
      </c>
      <c r="S182" s="75" t="s">
        <v>534</v>
      </c>
      <c r="T182" s="68" t="s">
        <v>1247</v>
      </c>
      <c r="U182" s="212" t="s">
        <v>883</v>
      </c>
      <c r="V182" s="68" t="s">
        <v>1216</v>
      </c>
      <c r="W182" s="15"/>
      <c r="X182" s="15"/>
      <c r="Y182" s="57">
        <v>222</v>
      </c>
      <c r="AD182" s="27"/>
      <c r="AF182" s="27"/>
      <c r="AG182" s="27"/>
      <c r="AH182" s="27"/>
    </row>
    <row r="183" spans="1:34" s="160" customFormat="1" ht="18.75">
      <c r="B183" s="16" t="s">
        <v>245</v>
      </c>
      <c r="C183" s="16" t="s">
        <v>223</v>
      </c>
      <c r="D183" s="36" t="s">
        <v>829</v>
      </c>
      <c r="E183" s="57">
        <v>1</v>
      </c>
      <c r="F183" s="16" t="s">
        <v>355</v>
      </c>
      <c r="G183" s="256">
        <v>175</v>
      </c>
      <c r="H183" s="256">
        <v>108</v>
      </c>
      <c r="I183" s="100">
        <v>230</v>
      </c>
      <c r="J183" s="207" cm="1">
        <f t="array" ref="J183">_xlfn.XLOOKUP($I183,Inputs!$C$6:C$23,Inputs!$D$6:D$23)*$G183</f>
        <v>84</v>
      </c>
      <c r="K183" s="258">
        <f t="shared" si="5"/>
        <v>1.9334052335297105</v>
      </c>
      <c r="L183" s="241"/>
      <c r="M183" s="241"/>
      <c r="N183" s="241"/>
      <c r="O183" s="241"/>
      <c r="P183" s="241"/>
      <c r="Q183" s="211">
        <f>_xlfn.XLOOKUP($I183,Inputs!$G$6:$G$23,Inputs!$J$6:$J$23)*$K183</f>
        <v>259.07630129298121</v>
      </c>
      <c r="R183" s="211">
        <f>_xlfn.XLOOKUP($I183,Inputs!$G$6:$G$23,Inputs!$K$6:$K$23)*$K183</f>
        <v>280.343758861808</v>
      </c>
      <c r="S183" s="75" t="s">
        <v>928</v>
      </c>
      <c r="T183" s="68" t="s">
        <v>1295</v>
      </c>
      <c r="U183" s="75" t="s">
        <v>929</v>
      </c>
      <c r="V183" s="68" t="s">
        <v>1300</v>
      </c>
      <c r="W183" s="15"/>
      <c r="X183" s="15"/>
      <c r="Y183" s="57">
        <v>253</v>
      </c>
    </row>
    <row r="184" spans="1:34" ht="18.75">
      <c r="A184" s="41"/>
      <c r="B184" s="16" t="s">
        <v>234</v>
      </c>
      <c r="C184" s="16" t="s">
        <v>223</v>
      </c>
      <c r="D184" s="36" t="s">
        <v>829</v>
      </c>
      <c r="E184" s="57">
        <v>1</v>
      </c>
      <c r="F184" s="16" t="s">
        <v>355</v>
      </c>
      <c r="G184" s="256">
        <v>175</v>
      </c>
      <c r="H184" s="256">
        <v>108</v>
      </c>
      <c r="I184" s="100">
        <v>230</v>
      </c>
      <c r="J184" s="207" cm="1">
        <f t="array" ref="J184">_xlfn.XLOOKUP($I184,Inputs!$C$6:C$23,Inputs!$D$6:D$23)*$G184</f>
        <v>84</v>
      </c>
      <c r="K184" s="258">
        <f t="shared" si="5"/>
        <v>1.9334052335297105</v>
      </c>
      <c r="L184" s="241"/>
      <c r="M184" s="241"/>
      <c r="N184" s="241"/>
      <c r="O184" s="241"/>
      <c r="P184" s="241"/>
      <c r="Q184" s="211">
        <f>_xlfn.XLOOKUP($I184,Inputs!$G$6:$G$23,Inputs!$J$6:$J$23)*$K184</f>
        <v>259.07630129298121</v>
      </c>
      <c r="R184" s="211">
        <f>_xlfn.XLOOKUP($I184,Inputs!$G$6:$G$23,Inputs!$K$6:$K$23)*$K184</f>
        <v>280.343758861808</v>
      </c>
      <c r="S184" s="75" t="s">
        <v>928</v>
      </c>
      <c r="T184" s="68" t="s">
        <v>1295</v>
      </c>
      <c r="U184" s="75" t="s">
        <v>929</v>
      </c>
      <c r="V184" s="68" t="s">
        <v>1300</v>
      </c>
      <c r="W184" s="15"/>
      <c r="X184" s="15"/>
      <c r="Y184" s="57">
        <v>255</v>
      </c>
      <c r="AD184" s="27"/>
      <c r="AF184" s="27"/>
      <c r="AG184" s="27"/>
      <c r="AH184" s="27"/>
    </row>
    <row r="185" spans="1:34" ht="18.75">
      <c r="A185" s="41"/>
      <c r="B185" s="16" t="s">
        <v>298</v>
      </c>
      <c r="C185" s="16" t="s">
        <v>223</v>
      </c>
      <c r="D185" s="36" t="s">
        <v>829</v>
      </c>
      <c r="E185" s="57">
        <v>1</v>
      </c>
      <c r="F185" s="16" t="s">
        <v>355</v>
      </c>
      <c r="G185" s="256">
        <v>0.1</v>
      </c>
      <c r="H185" s="256">
        <v>0.1</v>
      </c>
      <c r="I185" s="100">
        <v>138</v>
      </c>
      <c r="J185" s="207" cm="1">
        <f t="array" ref="J185">_xlfn.XLOOKUP($I185,Inputs!$C$6:C$23,Inputs!$D$6:D$23)*$G185</f>
        <v>4.3357142857142865E-2</v>
      </c>
      <c r="K185" s="258">
        <f t="shared" ref="K185:K216" si="6">IF((42.4*(H185)^(-0.6595))&gt;=3,3,(IF(42.4*(H185)^(-0.6595)&lt;=0.5,0.5,(42.4*(H185)^(-0.6595)))))</f>
        <v>3</v>
      </c>
      <c r="L185" s="241"/>
      <c r="M185" s="241"/>
      <c r="N185" s="241"/>
      <c r="O185" s="241"/>
      <c r="P185" s="241"/>
      <c r="Q185" s="211">
        <f>_xlfn.XLOOKUP($I185,Inputs!$G$6:$G$23,Inputs!$J$6:$J$23)*$K185</f>
        <v>141</v>
      </c>
      <c r="R185" s="211">
        <f>_xlfn.XLOOKUP($I185,Inputs!$G$6:$G$23,Inputs!$K$6:$K$23)*$K185</f>
        <v>156</v>
      </c>
      <c r="S185" s="212" t="s">
        <v>883</v>
      </c>
      <c r="T185" s="68" t="s">
        <v>1216</v>
      </c>
      <c r="U185" s="75" t="s">
        <v>929</v>
      </c>
      <c r="V185" s="68" t="s">
        <v>1300</v>
      </c>
      <c r="W185" s="15"/>
      <c r="X185" s="15" t="s">
        <v>556</v>
      </c>
      <c r="Y185" s="57">
        <v>243</v>
      </c>
      <c r="AD185" s="27"/>
      <c r="AF185" s="27"/>
      <c r="AG185" s="27"/>
      <c r="AH185" s="27"/>
    </row>
    <row r="186" spans="1:34" s="160" customFormat="1" ht="18.75">
      <c r="B186" s="16" t="s">
        <v>296</v>
      </c>
      <c r="C186" s="16" t="s">
        <v>223</v>
      </c>
      <c r="D186" s="36" t="s">
        <v>829</v>
      </c>
      <c r="E186" s="57">
        <v>1</v>
      </c>
      <c r="F186" s="16" t="s">
        <v>355</v>
      </c>
      <c r="G186" s="256">
        <v>0.1</v>
      </c>
      <c r="H186" s="256">
        <v>0.1</v>
      </c>
      <c r="I186" s="100">
        <v>138</v>
      </c>
      <c r="J186" s="207" cm="1">
        <f t="array" ref="J186">_xlfn.XLOOKUP($I186,Inputs!$C$6:C$23,Inputs!$D$6:D$23)*$G186</f>
        <v>4.3357142857142865E-2</v>
      </c>
      <c r="K186" s="258">
        <f t="shared" si="6"/>
        <v>3</v>
      </c>
      <c r="L186" s="241"/>
      <c r="M186" s="241"/>
      <c r="N186" s="241"/>
      <c r="O186" s="241"/>
      <c r="P186" s="241"/>
      <c r="Q186" s="211">
        <f>_xlfn.XLOOKUP($I186,Inputs!$G$6:$G$23,Inputs!$J$6:$J$23)*$K186</f>
        <v>141</v>
      </c>
      <c r="R186" s="211">
        <f>_xlfn.XLOOKUP($I186,Inputs!$G$6:$G$23,Inputs!$K$6:$K$23)*$K186</f>
        <v>156</v>
      </c>
      <c r="S186" s="212" t="s">
        <v>883</v>
      </c>
      <c r="T186" s="68" t="s">
        <v>1216</v>
      </c>
      <c r="U186" s="75" t="s">
        <v>929</v>
      </c>
      <c r="V186" s="68" t="s">
        <v>1300</v>
      </c>
      <c r="W186" s="15"/>
      <c r="X186" s="15" t="s">
        <v>556</v>
      </c>
      <c r="Y186" s="57">
        <v>245</v>
      </c>
    </row>
    <row r="187" spans="1:34" ht="18.75">
      <c r="A187" s="41"/>
      <c r="B187" s="16" t="s">
        <v>281</v>
      </c>
      <c r="C187" s="16" t="s">
        <v>223</v>
      </c>
      <c r="D187" s="36" t="s">
        <v>829</v>
      </c>
      <c r="E187" s="57">
        <v>1</v>
      </c>
      <c r="F187" s="16" t="s">
        <v>355</v>
      </c>
      <c r="G187" s="256">
        <v>18</v>
      </c>
      <c r="H187" s="256">
        <v>11.1</v>
      </c>
      <c r="I187" s="100">
        <v>138</v>
      </c>
      <c r="J187" s="207" cm="1">
        <f t="array" ref="J187">_xlfn.XLOOKUP($I187,Inputs!$C$6:C$23,Inputs!$D$6:D$23)*$G187</f>
        <v>7.8042857142857152</v>
      </c>
      <c r="K187" s="258">
        <f t="shared" si="6"/>
        <v>3</v>
      </c>
      <c r="L187" s="241"/>
      <c r="M187" s="241"/>
      <c r="N187" s="241"/>
      <c r="O187" s="241"/>
      <c r="P187" s="241"/>
      <c r="Q187" s="211">
        <f>_xlfn.XLOOKUP($I187,Inputs!$G$6:$G$23,Inputs!$J$6:$J$23)*$K187</f>
        <v>141</v>
      </c>
      <c r="R187" s="211">
        <f>_xlfn.XLOOKUP($I187,Inputs!$G$6:$G$23,Inputs!$K$6:$K$23)*$K187</f>
        <v>156</v>
      </c>
      <c r="S187" s="75" t="s">
        <v>486</v>
      </c>
      <c r="T187" s="68" t="s">
        <v>1256</v>
      </c>
      <c r="U187" s="75" t="s">
        <v>544</v>
      </c>
      <c r="V187" s="68" t="s">
        <v>1301</v>
      </c>
      <c r="W187" s="15"/>
      <c r="X187" s="15" t="s">
        <v>557</v>
      </c>
      <c r="Y187" s="57">
        <v>205</v>
      </c>
      <c r="AD187" s="27"/>
      <c r="AF187" s="27"/>
      <c r="AG187" s="27"/>
      <c r="AH187" s="27"/>
    </row>
    <row r="188" spans="1:34" ht="18.75">
      <c r="A188" s="41"/>
      <c r="B188" s="16" t="s">
        <v>342</v>
      </c>
      <c r="C188" s="16" t="s">
        <v>223</v>
      </c>
      <c r="D188" s="36" t="s">
        <v>829</v>
      </c>
      <c r="E188" s="57">
        <v>1</v>
      </c>
      <c r="F188" s="16" t="s">
        <v>355</v>
      </c>
      <c r="G188" s="255">
        <v>10</v>
      </c>
      <c r="H188" s="255">
        <v>6.2</v>
      </c>
      <c r="I188" s="100">
        <v>69</v>
      </c>
      <c r="J188" s="207" cm="1">
        <f t="array" ref="J188">_xlfn.XLOOKUP($I188,Inputs!$C$6:C$23,Inputs!$D$6:D$23)*$G188</f>
        <v>3.842857142857143</v>
      </c>
      <c r="K188" s="258">
        <f t="shared" si="6"/>
        <v>3</v>
      </c>
      <c r="L188" s="241"/>
      <c r="M188" s="241"/>
      <c r="N188" s="241"/>
      <c r="O188" s="241"/>
      <c r="P188" s="241"/>
      <c r="Q188" s="211">
        <f>_xlfn.XLOOKUP($I188,Inputs!$G$6:$G$23,Inputs!$J$6:$J$23)*$K188</f>
        <v>36</v>
      </c>
      <c r="R188" s="211">
        <f>_xlfn.XLOOKUP($I188,Inputs!$G$6:$G$23,Inputs!$K$6:$K$23)*$K188</f>
        <v>39</v>
      </c>
      <c r="S188" s="75" t="s">
        <v>923</v>
      </c>
      <c r="T188" s="68" t="s">
        <v>1260</v>
      </c>
      <c r="U188" s="212" t="s">
        <v>471</v>
      </c>
      <c r="V188" s="68" t="s">
        <v>1339</v>
      </c>
      <c r="W188" s="15"/>
      <c r="X188" s="15"/>
      <c r="Y188" s="57">
        <v>141</v>
      </c>
      <c r="AD188" s="27"/>
      <c r="AF188" s="27"/>
      <c r="AG188" s="27"/>
      <c r="AH188" s="27"/>
    </row>
    <row r="189" spans="1:34" ht="18.75">
      <c r="A189" s="41"/>
      <c r="B189" s="16" t="s">
        <v>256</v>
      </c>
      <c r="C189" s="16" t="s">
        <v>223</v>
      </c>
      <c r="D189" s="36" t="s">
        <v>829</v>
      </c>
      <c r="E189" s="57">
        <v>1</v>
      </c>
      <c r="F189" s="16" t="s">
        <v>355</v>
      </c>
      <c r="G189" s="255">
        <v>12.5</v>
      </c>
      <c r="H189" s="255">
        <v>7.7</v>
      </c>
      <c r="I189" s="100">
        <v>69</v>
      </c>
      <c r="J189" s="207" cm="1">
        <f t="array" ref="J189">_xlfn.XLOOKUP($I189,Inputs!$C$6:C$23,Inputs!$D$6:D$23)*$G189</f>
        <v>4.8035714285714288</v>
      </c>
      <c r="K189" s="258">
        <f t="shared" si="6"/>
        <v>3</v>
      </c>
      <c r="L189" s="241"/>
      <c r="M189" s="241"/>
      <c r="N189" s="241"/>
      <c r="O189" s="241"/>
      <c r="P189" s="241"/>
      <c r="Q189" s="211">
        <f>_xlfn.XLOOKUP($I189,Inputs!$G$6:$G$23,Inputs!$J$6:$J$23)*$K189</f>
        <v>36</v>
      </c>
      <c r="R189" s="211">
        <f>_xlfn.XLOOKUP($I189,Inputs!$G$6:$G$23,Inputs!$K$6:$K$23)*$K189</f>
        <v>39</v>
      </c>
      <c r="S189" s="75" t="s">
        <v>506</v>
      </c>
      <c r="T189" s="68" t="s">
        <v>1230</v>
      </c>
      <c r="U189" s="75" t="s">
        <v>507</v>
      </c>
      <c r="V189" s="68" t="s">
        <v>1302</v>
      </c>
      <c r="W189" s="15"/>
      <c r="X189" s="15"/>
      <c r="Y189" s="57">
        <v>37</v>
      </c>
      <c r="AD189" s="27"/>
      <c r="AF189" s="27"/>
      <c r="AG189" s="27"/>
      <c r="AH189" s="27"/>
    </row>
    <row r="190" spans="1:34" ht="18.75">
      <c r="A190" s="41"/>
      <c r="B190" s="16" t="s">
        <v>256</v>
      </c>
      <c r="C190" s="16" t="s">
        <v>223</v>
      </c>
      <c r="D190" s="36" t="s">
        <v>829</v>
      </c>
      <c r="E190" s="57">
        <v>1</v>
      </c>
      <c r="F190" s="16" t="s">
        <v>355</v>
      </c>
      <c r="G190" s="255">
        <v>12.5</v>
      </c>
      <c r="H190" s="255">
        <v>7.7</v>
      </c>
      <c r="I190" s="100">
        <v>69</v>
      </c>
      <c r="J190" s="207" cm="1">
        <f t="array" ref="J190">_xlfn.XLOOKUP($I190,Inputs!$C$6:C$23,Inputs!$D$6:D$23)*$G190</f>
        <v>4.8035714285714288</v>
      </c>
      <c r="K190" s="258">
        <f t="shared" si="6"/>
        <v>3</v>
      </c>
      <c r="L190" s="241"/>
      <c r="M190" s="241"/>
      <c r="N190" s="241"/>
      <c r="O190" s="241"/>
      <c r="P190" s="241"/>
      <c r="Q190" s="211">
        <f>_xlfn.XLOOKUP($I190,Inputs!$G$6:$G$23,Inputs!$J$6:$J$23)*$K190</f>
        <v>36</v>
      </c>
      <c r="R190" s="211">
        <f>_xlfn.XLOOKUP($I190,Inputs!$G$6:$G$23,Inputs!$K$6:$K$23)*$K190</f>
        <v>39</v>
      </c>
      <c r="S190" s="75" t="s">
        <v>507</v>
      </c>
      <c r="T190" s="68" t="s">
        <v>1302</v>
      </c>
      <c r="U190" s="75" t="s">
        <v>571</v>
      </c>
      <c r="V190" s="68" t="s">
        <v>1156</v>
      </c>
      <c r="W190" s="15"/>
      <c r="X190" s="15"/>
      <c r="Y190" s="57">
        <v>38</v>
      </c>
      <c r="AD190" s="27"/>
      <c r="AF190" s="27"/>
      <c r="AG190" s="27"/>
      <c r="AH190" s="27"/>
    </row>
    <row r="191" spans="1:34" ht="18.75">
      <c r="A191" s="41"/>
      <c r="B191" s="16" t="s">
        <v>361</v>
      </c>
      <c r="C191" s="16" t="s">
        <v>223</v>
      </c>
      <c r="D191" s="36" t="s">
        <v>829</v>
      </c>
      <c r="E191" s="57">
        <v>1</v>
      </c>
      <c r="F191" s="16" t="s">
        <v>355</v>
      </c>
      <c r="G191" s="255">
        <v>21.3</v>
      </c>
      <c r="H191" s="255">
        <v>13.1</v>
      </c>
      <c r="I191" s="100">
        <v>69</v>
      </c>
      <c r="J191" s="207" cm="1">
        <f t="array" ref="J191">_xlfn.XLOOKUP($I191,Inputs!$C$6:C$23,Inputs!$D$6:D$23)*$G191</f>
        <v>8.1852857142857154</v>
      </c>
      <c r="K191" s="258">
        <f t="shared" si="6"/>
        <v>3</v>
      </c>
      <c r="L191" s="241"/>
      <c r="M191" s="241"/>
      <c r="N191" s="241"/>
      <c r="O191" s="241"/>
      <c r="P191" s="241"/>
      <c r="Q191" s="211">
        <f>_xlfn.XLOOKUP($I191,Inputs!$G$6:$G$23,Inputs!$J$6:$J$23)*$K191</f>
        <v>36</v>
      </c>
      <c r="R191" s="211">
        <f>_xlfn.XLOOKUP($I191,Inputs!$G$6:$G$23,Inputs!$K$6:$K$23)*$K191</f>
        <v>39</v>
      </c>
      <c r="S191" s="75" t="s">
        <v>941</v>
      </c>
      <c r="T191" s="68" t="s">
        <v>1296</v>
      </c>
      <c r="U191" s="75" t="s">
        <v>444</v>
      </c>
      <c r="V191" s="68" t="s">
        <v>1303</v>
      </c>
      <c r="W191" s="15"/>
      <c r="X191" s="15"/>
      <c r="Y191" s="57">
        <v>79</v>
      </c>
      <c r="AD191" s="27"/>
      <c r="AF191" s="27"/>
      <c r="AG191" s="27"/>
      <c r="AH191" s="27"/>
    </row>
    <row r="192" spans="1:34" ht="18.75">
      <c r="A192" s="41"/>
      <c r="B192" s="16" t="s">
        <v>347</v>
      </c>
      <c r="C192" s="16" t="s">
        <v>223</v>
      </c>
      <c r="D192" s="36" t="s">
        <v>829</v>
      </c>
      <c r="E192" s="57">
        <v>1</v>
      </c>
      <c r="F192" s="16" t="s">
        <v>355</v>
      </c>
      <c r="G192" s="255">
        <v>9.6</v>
      </c>
      <c r="H192" s="255">
        <v>5.9</v>
      </c>
      <c r="I192" s="100">
        <v>69</v>
      </c>
      <c r="J192" s="207" cm="1">
        <f t="array" ref="J192">_xlfn.XLOOKUP($I192,Inputs!$C$6:C$23,Inputs!$D$6:D$23)*$G192</f>
        <v>3.6891428571428571</v>
      </c>
      <c r="K192" s="258">
        <f t="shared" si="6"/>
        <v>3</v>
      </c>
      <c r="L192" s="241"/>
      <c r="M192" s="241"/>
      <c r="N192" s="241"/>
      <c r="O192" s="241"/>
      <c r="P192" s="241"/>
      <c r="Q192" s="211">
        <f>_xlfn.XLOOKUP($I192,Inputs!$G$6:$G$23,Inputs!$J$6:$J$23)*$K192</f>
        <v>36</v>
      </c>
      <c r="R192" s="211">
        <f>_xlfn.XLOOKUP($I192,Inputs!$G$6:$G$23,Inputs!$K$6:$K$23)*$K192</f>
        <v>39</v>
      </c>
      <c r="S192" s="75" t="s">
        <v>888</v>
      </c>
      <c r="T192" s="68" t="s">
        <v>1220</v>
      </c>
      <c r="U192" s="75" t="s">
        <v>494</v>
      </c>
      <c r="V192" s="68" t="s">
        <v>1304</v>
      </c>
      <c r="W192" s="15"/>
      <c r="X192" s="15"/>
      <c r="Y192" s="57">
        <v>154</v>
      </c>
      <c r="AD192" s="27"/>
      <c r="AF192" s="27"/>
      <c r="AG192" s="27"/>
      <c r="AH192" s="27"/>
    </row>
    <row r="193" spans="1:34" ht="18.75">
      <c r="A193" s="41"/>
      <c r="B193" s="16" t="s">
        <v>285</v>
      </c>
      <c r="C193" s="16" t="s">
        <v>223</v>
      </c>
      <c r="D193" s="36" t="s">
        <v>829</v>
      </c>
      <c r="E193" s="57">
        <v>1</v>
      </c>
      <c r="F193" s="16" t="s">
        <v>355</v>
      </c>
      <c r="G193" s="255">
        <v>4</v>
      </c>
      <c r="H193" s="255">
        <v>2.5</v>
      </c>
      <c r="I193" s="100">
        <v>69</v>
      </c>
      <c r="J193" s="207" cm="1">
        <f t="array" ref="J193">_xlfn.XLOOKUP($I193,Inputs!$C$6:C$23,Inputs!$D$6:D$23)*$G193</f>
        <v>1.5371428571428571</v>
      </c>
      <c r="K193" s="258">
        <f t="shared" si="6"/>
        <v>3</v>
      </c>
      <c r="L193" s="241"/>
      <c r="M193" s="241"/>
      <c r="N193" s="241"/>
      <c r="O193" s="241"/>
      <c r="P193" s="241"/>
      <c r="Q193" s="211">
        <f>_xlfn.XLOOKUP($I193,Inputs!$G$6:$G$23,Inputs!$J$6:$J$23)*$K193</f>
        <v>36</v>
      </c>
      <c r="R193" s="211">
        <f>_xlfn.XLOOKUP($I193,Inputs!$G$6:$G$23,Inputs!$K$6:$K$23)*$K193</f>
        <v>39</v>
      </c>
      <c r="S193" s="75" t="s">
        <v>421</v>
      </c>
      <c r="T193" s="68" t="s">
        <v>1343</v>
      </c>
      <c r="U193" s="75" t="s">
        <v>559</v>
      </c>
      <c r="V193" s="68" t="s">
        <v>1166</v>
      </c>
      <c r="W193" s="15"/>
      <c r="X193" s="15"/>
      <c r="Y193" s="57">
        <v>99</v>
      </c>
      <c r="AD193" s="27"/>
      <c r="AF193" s="27"/>
      <c r="AG193" s="27"/>
      <c r="AH193" s="27"/>
    </row>
    <row r="194" spans="1:34" ht="18.75">
      <c r="A194" s="41"/>
      <c r="B194" s="16" t="s">
        <v>328</v>
      </c>
      <c r="C194" s="16" t="s">
        <v>223</v>
      </c>
      <c r="D194" s="36" t="s">
        <v>829</v>
      </c>
      <c r="E194" s="57">
        <v>1</v>
      </c>
      <c r="F194" s="16" t="s">
        <v>355</v>
      </c>
      <c r="G194" s="255">
        <v>20.8</v>
      </c>
      <c r="H194" s="255">
        <v>12.8</v>
      </c>
      <c r="I194" s="100">
        <v>69</v>
      </c>
      <c r="J194" s="207" cm="1">
        <f t="array" ref="J194">_xlfn.XLOOKUP($I194,Inputs!$C$6:C$23,Inputs!$D$6:D$23)*$G194</f>
        <v>7.9931428571428578</v>
      </c>
      <c r="K194" s="258">
        <f t="shared" si="6"/>
        <v>3</v>
      </c>
      <c r="L194" s="241"/>
      <c r="M194" s="241"/>
      <c r="N194" s="241"/>
      <c r="O194" s="241"/>
      <c r="P194" s="241"/>
      <c r="Q194" s="211">
        <f>_xlfn.XLOOKUP($I194,Inputs!$G$6:$G$23,Inputs!$J$6:$J$23)*$K194</f>
        <v>36</v>
      </c>
      <c r="R194" s="211">
        <f>_xlfn.XLOOKUP($I194,Inputs!$G$6:$G$23,Inputs!$K$6:$K$23)*$K194</f>
        <v>39</v>
      </c>
      <c r="S194" s="75" t="s">
        <v>919</v>
      </c>
      <c r="T194" s="68" t="s">
        <v>901</v>
      </c>
      <c r="U194" s="75" t="s">
        <v>932</v>
      </c>
      <c r="V194" s="68" t="s">
        <v>1305</v>
      </c>
      <c r="W194" s="15"/>
      <c r="X194" s="15" t="s">
        <v>867</v>
      </c>
      <c r="Y194" s="57">
        <v>74</v>
      </c>
      <c r="AD194" s="27"/>
      <c r="AF194" s="27"/>
      <c r="AG194" s="27"/>
      <c r="AH194" s="27"/>
    </row>
    <row r="195" spans="1:34" ht="18.75">
      <c r="A195" s="41"/>
      <c r="B195" s="16" t="s">
        <v>286</v>
      </c>
      <c r="C195" s="16" t="s">
        <v>223</v>
      </c>
      <c r="D195" s="36" t="s">
        <v>829</v>
      </c>
      <c r="E195" s="57">
        <v>1</v>
      </c>
      <c r="F195" s="16" t="s">
        <v>355</v>
      </c>
      <c r="G195" s="255">
        <v>40.299999999999997</v>
      </c>
      <c r="H195" s="255">
        <v>24.9</v>
      </c>
      <c r="I195" s="100">
        <v>69</v>
      </c>
      <c r="J195" s="207" cm="1">
        <f t="array" ref="J195">_xlfn.XLOOKUP($I195,Inputs!$C$6:C$23,Inputs!$D$6:D$23)*$G195</f>
        <v>15.486714285714285</v>
      </c>
      <c r="K195" s="258">
        <f t="shared" si="6"/>
        <v>3</v>
      </c>
      <c r="L195" s="241"/>
      <c r="M195" s="241"/>
      <c r="N195" s="241"/>
      <c r="O195" s="241"/>
      <c r="P195" s="241"/>
      <c r="Q195" s="211">
        <f>_xlfn.XLOOKUP($I195,Inputs!$G$6:$G$23,Inputs!$J$6:$J$23)*$K195</f>
        <v>36</v>
      </c>
      <c r="R195" s="211">
        <f>_xlfn.XLOOKUP($I195,Inputs!$G$6:$G$23,Inputs!$K$6:$K$23)*$K195</f>
        <v>39</v>
      </c>
      <c r="S195" s="75" t="s">
        <v>438</v>
      </c>
      <c r="T195" s="68" t="s">
        <v>1165</v>
      </c>
      <c r="U195" s="75" t="s">
        <v>919</v>
      </c>
      <c r="V195" s="68" t="s">
        <v>901</v>
      </c>
      <c r="W195" s="15"/>
      <c r="X195" s="15"/>
      <c r="Y195" s="57">
        <v>107</v>
      </c>
      <c r="AD195" s="27"/>
      <c r="AF195" s="27"/>
      <c r="AG195" s="27"/>
      <c r="AH195" s="27"/>
    </row>
    <row r="196" spans="1:34" ht="18.75">
      <c r="A196" s="41"/>
      <c r="B196" s="16" t="s">
        <v>341</v>
      </c>
      <c r="C196" s="16" t="s">
        <v>223</v>
      </c>
      <c r="D196" s="36" t="s">
        <v>829</v>
      </c>
      <c r="E196" s="57">
        <v>1</v>
      </c>
      <c r="F196" s="16" t="s">
        <v>355</v>
      </c>
      <c r="G196" s="255">
        <v>9.6999999999999993</v>
      </c>
      <c r="H196" s="255">
        <v>6</v>
      </c>
      <c r="I196" s="100">
        <v>69</v>
      </c>
      <c r="J196" s="207" cm="1">
        <f t="array" ref="J196">_xlfn.XLOOKUP($I196,Inputs!$C$6:C$23,Inputs!$D$6:D$23)*$G196</f>
        <v>3.7275714285714283</v>
      </c>
      <c r="K196" s="258">
        <f t="shared" si="6"/>
        <v>3</v>
      </c>
      <c r="L196" s="241"/>
      <c r="M196" s="241"/>
      <c r="N196" s="241"/>
      <c r="O196" s="241"/>
      <c r="P196" s="241"/>
      <c r="Q196" s="211">
        <f>_xlfn.XLOOKUP($I196,Inputs!$G$6:$G$23,Inputs!$J$6:$J$23)*$K196</f>
        <v>36</v>
      </c>
      <c r="R196" s="211">
        <f>_xlfn.XLOOKUP($I196,Inputs!$G$6:$G$23,Inputs!$K$6:$K$23)*$K196</f>
        <v>39</v>
      </c>
      <c r="S196" s="75" t="s">
        <v>500</v>
      </c>
      <c r="T196" s="68" t="s">
        <v>1284</v>
      </c>
      <c r="U196" s="75" t="s">
        <v>866</v>
      </c>
      <c r="V196" s="68" t="s">
        <v>1306</v>
      </c>
      <c r="W196" s="15"/>
      <c r="X196" s="15"/>
      <c r="Y196" s="57">
        <v>140</v>
      </c>
      <c r="AD196" s="27"/>
      <c r="AF196" s="27"/>
      <c r="AG196" s="27"/>
      <c r="AH196" s="27"/>
    </row>
    <row r="197" spans="1:34" ht="18.75">
      <c r="A197" s="41"/>
      <c r="B197" s="16" t="s">
        <v>319</v>
      </c>
      <c r="C197" s="16" t="s">
        <v>223</v>
      </c>
      <c r="D197" s="36" t="s">
        <v>829</v>
      </c>
      <c r="E197" s="57">
        <v>1</v>
      </c>
      <c r="F197" s="16" t="s">
        <v>355</v>
      </c>
      <c r="G197" s="255">
        <v>1.8</v>
      </c>
      <c r="H197" s="255">
        <v>1.1000000000000001</v>
      </c>
      <c r="I197" s="100">
        <v>69</v>
      </c>
      <c r="J197" s="207" cm="1">
        <f t="array" ref="J197">_xlfn.XLOOKUP($I197,Inputs!$C$6:C$23,Inputs!$D$6:D$23)*$G197</f>
        <v>0.69171428571428573</v>
      </c>
      <c r="K197" s="258">
        <f t="shared" si="6"/>
        <v>3</v>
      </c>
      <c r="L197" s="241"/>
      <c r="M197" s="241"/>
      <c r="N197" s="241"/>
      <c r="O197" s="241"/>
      <c r="P197" s="241"/>
      <c r="Q197" s="211">
        <f>_xlfn.XLOOKUP($I197,Inputs!$G$6:$G$23,Inputs!$J$6:$J$23)*$K197</f>
        <v>36</v>
      </c>
      <c r="R197" s="211">
        <f>_xlfn.XLOOKUP($I197,Inputs!$G$6:$G$23,Inputs!$K$6:$K$23)*$K197</f>
        <v>39</v>
      </c>
      <c r="S197" s="75" t="s">
        <v>514</v>
      </c>
      <c r="T197" s="68" t="s">
        <v>1092</v>
      </c>
      <c r="U197" s="75" t="s">
        <v>428</v>
      </c>
      <c r="V197" s="68" t="s">
        <v>1199</v>
      </c>
      <c r="W197" s="15"/>
      <c r="X197" s="15" t="s">
        <v>1093</v>
      </c>
      <c r="Y197" s="57">
        <v>51</v>
      </c>
      <c r="AD197" s="27"/>
      <c r="AF197" s="27"/>
      <c r="AG197" s="27"/>
      <c r="AH197" s="27"/>
    </row>
    <row r="198" spans="1:34" ht="18.75">
      <c r="A198" s="41"/>
      <c r="B198" s="16" t="s">
        <v>320</v>
      </c>
      <c r="C198" s="16" t="s">
        <v>223</v>
      </c>
      <c r="D198" s="36" t="s">
        <v>829</v>
      </c>
      <c r="E198" s="57">
        <v>1</v>
      </c>
      <c r="F198" s="16" t="s">
        <v>355</v>
      </c>
      <c r="G198" s="255">
        <v>0.8</v>
      </c>
      <c r="H198" s="255">
        <v>0.5</v>
      </c>
      <c r="I198" s="100">
        <v>69</v>
      </c>
      <c r="J198" s="207" cm="1">
        <f t="array" ref="J198">_xlfn.XLOOKUP($I198,Inputs!$C$6:C$23,Inputs!$D$6:D$23)*$G198</f>
        <v>0.30742857142857144</v>
      </c>
      <c r="K198" s="258">
        <f t="shared" si="6"/>
        <v>3</v>
      </c>
      <c r="L198" s="241"/>
      <c r="M198" s="241"/>
      <c r="N198" s="241"/>
      <c r="O198" s="241"/>
      <c r="P198" s="241"/>
      <c r="Q198" s="211">
        <f>_xlfn.XLOOKUP($I198,Inputs!$G$6:$G$23,Inputs!$J$6:$J$23)*$K198</f>
        <v>36</v>
      </c>
      <c r="R198" s="211">
        <f>_xlfn.XLOOKUP($I198,Inputs!$G$6:$G$23,Inputs!$K$6:$K$23)*$K198</f>
        <v>39</v>
      </c>
      <c r="S198" s="212" t="s">
        <v>907</v>
      </c>
      <c r="T198" s="68" t="s">
        <v>900</v>
      </c>
      <c r="U198" s="75" t="s">
        <v>408</v>
      </c>
      <c r="V198" s="68" t="s">
        <v>1307</v>
      </c>
      <c r="W198" s="15"/>
      <c r="X198" s="15"/>
      <c r="Y198" s="57">
        <v>52</v>
      </c>
      <c r="AD198" s="27"/>
      <c r="AF198" s="27"/>
      <c r="AG198" s="27"/>
      <c r="AH198" s="27"/>
    </row>
    <row r="199" spans="1:34" ht="18.75">
      <c r="A199" s="41"/>
      <c r="B199" s="16" t="s">
        <v>266</v>
      </c>
      <c r="C199" s="16" t="s">
        <v>223</v>
      </c>
      <c r="D199" s="36" t="s">
        <v>829</v>
      </c>
      <c r="E199" s="57">
        <v>1</v>
      </c>
      <c r="F199" s="16" t="s">
        <v>355</v>
      </c>
      <c r="G199" s="255">
        <v>9.9</v>
      </c>
      <c r="H199" s="255">
        <v>6.1</v>
      </c>
      <c r="I199" s="100">
        <v>69</v>
      </c>
      <c r="J199" s="207" cm="1">
        <f t="array" ref="J199">_xlfn.XLOOKUP($I199,Inputs!$C$6:C$23,Inputs!$D$6:D$23)*$G199</f>
        <v>3.8044285714285717</v>
      </c>
      <c r="K199" s="258">
        <f t="shared" si="6"/>
        <v>3</v>
      </c>
      <c r="L199" s="241"/>
      <c r="M199" s="241"/>
      <c r="N199" s="241"/>
      <c r="O199" s="241"/>
      <c r="P199" s="241"/>
      <c r="Q199" s="211">
        <f>_xlfn.XLOOKUP($I199,Inputs!$G$6:$G$23,Inputs!$J$6:$J$23)*$K199</f>
        <v>36</v>
      </c>
      <c r="R199" s="211">
        <f>_xlfn.XLOOKUP($I199,Inputs!$G$6:$G$23,Inputs!$K$6:$K$23)*$K199</f>
        <v>39</v>
      </c>
      <c r="S199" s="75" t="s">
        <v>884</v>
      </c>
      <c r="T199" s="68" t="s">
        <v>1201</v>
      </c>
      <c r="U199" s="212" t="s">
        <v>907</v>
      </c>
      <c r="V199" s="68" t="s">
        <v>900</v>
      </c>
      <c r="W199" s="15"/>
      <c r="X199" s="15"/>
      <c r="Y199" s="57">
        <v>5</v>
      </c>
      <c r="AD199" s="27"/>
      <c r="AF199" s="27"/>
      <c r="AG199" s="27"/>
      <c r="AH199" s="27"/>
    </row>
    <row r="200" spans="1:34" ht="18.75">
      <c r="A200" s="41"/>
      <c r="B200" s="16" t="s">
        <v>334</v>
      </c>
      <c r="C200" s="16" t="s">
        <v>223</v>
      </c>
      <c r="D200" s="36" t="s">
        <v>829</v>
      </c>
      <c r="E200" s="57">
        <v>1</v>
      </c>
      <c r="F200" s="16" t="s">
        <v>355</v>
      </c>
      <c r="G200" s="255">
        <v>6.5</v>
      </c>
      <c r="H200" s="255">
        <v>4</v>
      </c>
      <c r="I200" s="100">
        <v>69</v>
      </c>
      <c r="J200" s="207" cm="1">
        <f t="array" ref="J200">_xlfn.XLOOKUP($I200,Inputs!$C$6:C$23,Inputs!$D$6:D$23)*$G200</f>
        <v>2.4978571428571428</v>
      </c>
      <c r="K200" s="258">
        <f t="shared" si="6"/>
        <v>3</v>
      </c>
      <c r="L200" s="241"/>
      <c r="M200" s="241"/>
      <c r="N200" s="241"/>
      <c r="O200" s="241"/>
      <c r="P200" s="241"/>
      <c r="Q200" s="211">
        <f>_xlfn.XLOOKUP($I200,Inputs!$G$6:$G$23,Inputs!$J$6:$J$23)*$K200</f>
        <v>36</v>
      </c>
      <c r="R200" s="211">
        <f>_xlfn.XLOOKUP($I200,Inputs!$G$6:$G$23,Inputs!$K$6:$K$23)*$K200</f>
        <v>39</v>
      </c>
      <c r="S200" s="75" t="s">
        <v>880</v>
      </c>
      <c r="T200" s="68" t="s">
        <v>1177</v>
      </c>
      <c r="U200" s="75" t="s">
        <v>454</v>
      </c>
      <c r="V200" s="68" t="s">
        <v>1203</v>
      </c>
      <c r="W200" s="15"/>
      <c r="X200" s="15"/>
      <c r="Y200" s="57">
        <v>90</v>
      </c>
      <c r="AD200" s="27"/>
      <c r="AF200" s="27"/>
      <c r="AG200" s="27"/>
      <c r="AH200" s="27"/>
    </row>
    <row r="201" spans="1:34" ht="18.75">
      <c r="A201" s="41"/>
      <c r="B201" s="16" t="s">
        <v>265</v>
      </c>
      <c r="C201" s="16" t="s">
        <v>223</v>
      </c>
      <c r="D201" s="36" t="s">
        <v>829</v>
      </c>
      <c r="E201" s="57">
        <v>1</v>
      </c>
      <c r="F201" s="16" t="s">
        <v>355</v>
      </c>
      <c r="G201" s="255">
        <v>8</v>
      </c>
      <c r="H201" s="255">
        <v>4.9000000000000004</v>
      </c>
      <c r="I201" s="100">
        <v>69</v>
      </c>
      <c r="J201" s="207" cm="1">
        <f t="array" ref="J201">_xlfn.XLOOKUP($I201,Inputs!$C$6:C$23,Inputs!$D$6:D$23)*$G201</f>
        <v>3.0742857142857143</v>
      </c>
      <c r="K201" s="258">
        <f t="shared" si="6"/>
        <v>3</v>
      </c>
      <c r="L201" s="241"/>
      <c r="M201" s="241"/>
      <c r="N201" s="241"/>
      <c r="O201" s="241"/>
      <c r="P201" s="241"/>
      <c r="Q201" s="211">
        <f>_xlfn.XLOOKUP($I201,Inputs!$G$6:$G$23,Inputs!$J$6:$J$23)*$K201</f>
        <v>36</v>
      </c>
      <c r="R201" s="211">
        <f>_xlfn.XLOOKUP($I201,Inputs!$G$6:$G$23,Inputs!$K$6:$K$23)*$K201</f>
        <v>39</v>
      </c>
      <c r="S201" s="75" t="s">
        <v>406</v>
      </c>
      <c r="T201" s="68" t="s">
        <v>1227</v>
      </c>
      <c r="U201" s="75" t="s">
        <v>884</v>
      </c>
      <c r="V201" s="68" t="s">
        <v>1201</v>
      </c>
      <c r="W201" s="15"/>
      <c r="X201" s="15"/>
      <c r="Y201" s="57">
        <v>4</v>
      </c>
      <c r="AD201" s="27"/>
      <c r="AF201" s="27"/>
      <c r="AG201" s="27"/>
      <c r="AH201" s="27"/>
    </row>
    <row r="202" spans="1:34" ht="18.75">
      <c r="A202" s="41"/>
      <c r="B202" s="16" t="s">
        <v>304</v>
      </c>
      <c r="C202" s="16" t="s">
        <v>223</v>
      </c>
      <c r="D202" s="36" t="s">
        <v>829</v>
      </c>
      <c r="E202" s="57">
        <v>1</v>
      </c>
      <c r="F202" s="16" t="s">
        <v>355</v>
      </c>
      <c r="G202" s="256">
        <v>7</v>
      </c>
      <c r="H202" s="256">
        <v>4.3</v>
      </c>
      <c r="I202" s="100">
        <v>138</v>
      </c>
      <c r="J202" s="207" cm="1">
        <f t="array" ref="J202">_xlfn.XLOOKUP($I202,Inputs!$C$6:C$23,Inputs!$D$6:D$23)*$G202</f>
        <v>3.0350000000000001</v>
      </c>
      <c r="K202" s="258">
        <f t="shared" si="6"/>
        <v>3</v>
      </c>
      <c r="L202" s="241"/>
      <c r="M202" s="241"/>
      <c r="N202" s="241"/>
      <c r="O202" s="241"/>
      <c r="P202" s="241"/>
      <c r="Q202" s="211">
        <f>_xlfn.XLOOKUP($I202,Inputs!$G$6:$G$23,Inputs!$J$6:$J$23)*$K202</f>
        <v>141</v>
      </c>
      <c r="R202" s="211">
        <f>_xlfn.XLOOKUP($I202,Inputs!$G$6:$G$23,Inputs!$K$6:$K$23)*$K202</f>
        <v>156</v>
      </c>
      <c r="S202" s="212" t="s">
        <v>482</v>
      </c>
      <c r="T202" s="68" t="s">
        <v>1282</v>
      </c>
      <c r="U202" s="75" t="s">
        <v>884</v>
      </c>
      <c r="V202" s="68" t="s">
        <v>1201</v>
      </c>
      <c r="W202" s="15"/>
      <c r="X202" s="15"/>
      <c r="Y202" s="57">
        <v>177</v>
      </c>
      <c r="AD202" s="27"/>
      <c r="AF202" s="27"/>
      <c r="AG202" s="27"/>
      <c r="AH202" s="27"/>
    </row>
    <row r="203" spans="1:34" ht="18.75">
      <c r="A203" s="41"/>
      <c r="B203" s="16" t="s">
        <v>279</v>
      </c>
      <c r="C203" s="16" t="s">
        <v>223</v>
      </c>
      <c r="D203" s="36" t="s">
        <v>829</v>
      </c>
      <c r="E203" s="57">
        <v>1</v>
      </c>
      <c r="F203" s="16" t="s">
        <v>355</v>
      </c>
      <c r="G203" s="256">
        <v>12</v>
      </c>
      <c r="H203" s="256">
        <v>7.4</v>
      </c>
      <c r="I203" s="100">
        <v>138</v>
      </c>
      <c r="J203" s="207" cm="1">
        <f t="array" ref="J203">_xlfn.XLOOKUP($I203,Inputs!$C$6:C$23,Inputs!$D$6:D$23)*$G203</f>
        <v>5.2028571428571428</v>
      </c>
      <c r="K203" s="258">
        <f t="shared" si="6"/>
        <v>3</v>
      </c>
      <c r="L203" s="241"/>
      <c r="M203" s="241"/>
      <c r="N203" s="241"/>
      <c r="O203" s="241"/>
      <c r="P203" s="241"/>
      <c r="Q203" s="211">
        <f>_xlfn.XLOOKUP($I203,Inputs!$G$6:$G$23,Inputs!$J$6:$J$23)*$K203</f>
        <v>141</v>
      </c>
      <c r="R203" s="211">
        <f>_xlfn.XLOOKUP($I203,Inputs!$G$6:$G$23,Inputs!$K$6:$K$23)*$K203</f>
        <v>156</v>
      </c>
      <c r="S203" s="75" t="s">
        <v>886</v>
      </c>
      <c r="T203" s="68" t="s">
        <v>1167</v>
      </c>
      <c r="U203" s="75" t="s">
        <v>884</v>
      </c>
      <c r="V203" s="68" t="s">
        <v>1201</v>
      </c>
      <c r="W203" s="15"/>
      <c r="X203" s="15"/>
      <c r="Y203" s="57">
        <v>173</v>
      </c>
      <c r="AD203" s="27"/>
      <c r="AF203" s="27"/>
      <c r="AG203" s="27"/>
      <c r="AH203" s="27"/>
    </row>
    <row r="204" spans="1:34" ht="18.75">
      <c r="A204" s="41"/>
      <c r="B204" s="16" t="s">
        <v>365</v>
      </c>
      <c r="C204" s="16" t="s">
        <v>223</v>
      </c>
      <c r="D204" s="36" t="s">
        <v>829</v>
      </c>
      <c r="E204" s="57">
        <v>1</v>
      </c>
      <c r="F204" s="16" t="s">
        <v>355</v>
      </c>
      <c r="G204" s="255">
        <v>35.4</v>
      </c>
      <c r="H204" s="255">
        <v>21.9</v>
      </c>
      <c r="I204" s="100">
        <v>69</v>
      </c>
      <c r="J204" s="207" cm="1">
        <f t="array" ref="J204">_xlfn.XLOOKUP($I204,Inputs!$C$6:C$23,Inputs!$D$6:D$23)*$G204</f>
        <v>13.603714285714284</v>
      </c>
      <c r="K204" s="258">
        <f t="shared" si="6"/>
        <v>3</v>
      </c>
      <c r="L204" s="241"/>
      <c r="M204" s="241"/>
      <c r="N204" s="241"/>
      <c r="O204" s="241"/>
      <c r="P204" s="241"/>
      <c r="Q204" s="211">
        <f>_xlfn.XLOOKUP($I204,Inputs!$G$6:$G$23,Inputs!$J$6:$J$23)*$K204</f>
        <v>36</v>
      </c>
      <c r="R204" s="211">
        <f>_xlfn.XLOOKUP($I204,Inputs!$G$6:$G$23,Inputs!$K$6:$K$23)*$K204</f>
        <v>39</v>
      </c>
      <c r="S204" s="75" t="s">
        <v>878</v>
      </c>
      <c r="T204" s="68" t="s">
        <v>1212</v>
      </c>
      <c r="U204" s="75" t="s">
        <v>456</v>
      </c>
      <c r="V204" s="68" t="s">
        <v>1308</v>
      </c>
      <c r="W204" s="15"/>
      <c r="X204" s="15"/>
      <c r="Y204" s="57">
        <v>92</v>
      </c>
      <c r="AD204" s="27"/>
      <c r="AF204" s="27"/>
      <c r="AG204" s="27"/>
      <c r="AH204" s="27"/>
    </row>
    <row r="205" spans="1:34" ht="18.75">
      <c r="A205" s="41"/>
      <c r="B205" s="16" t="s">
        <v>397</v>
      </c>
      <c r="C205" s="16" t="s">
        <v>223</v>
      </c>
      <c r="D205" s="36" t="s">
        <v>829</v>
      </c>
      <c r="E205" s="57">
        <v>1</v>
      </c>
      <c r="F205" s="16" t="s">
        <v>355</v>
      </c>
      <c r="G205" s="255">
        <v>23.4</v>
      </c>
      <c r="H205" s="255">
        <v>14.4</v>
      </c>
      <c r="I205" s="100">
        <v>69</v>
      </c>
      <c r="J205" s="207" cm="1">
        <f t="array" ref="J205">_xlfn.XLOOKUP($I205,Inputs!$C$6:C$23,Inputs!$D$6:D$23)*$G205</f>
        <v>8.992285714285714</v>
      </c>
      <c r="K205" s="258">
        <f t="shared" si="6"/>
        <v>3</v>
      </c>
      <c r="L205" s="241"/>
      <c r="M205" s="241"/>
      <c r="N205" s="241"/>
      <c r="O205" s="241"/>
      <c r="P205" s="241"/>
      <c r="Q205" s="211">
        <f>_xlfn.XLOOKUP($I205,Inputs!$G$6:$G$23,Inputs!$J$6:$J$23)*$K205</f>
        <v>36</v>
      </c>
      <c r="R205" s="211">
        <f>_xlfn.XLOOKUP($I205,Inputs!$G$6:$G$23,Inputs!$K$6:$K$23)*$K205</f>
        <v>39</v>
      </c>
      <c r="S205" s="75" t="s">
        <v>440</v>
      </c>
      <c r="T205" s="68" t="s">
        <v>1164</v>
      </c>
      <c r="U205" s="75" t="s">
        <v>441</v>
      </c>
      <c r="V205" s="68" t="s">
        <v>1309</v>
      </c>
      <c r="W205" s="15"/>
      <c r="X205" s="15"/>
      <c r="Y205" s="57">
        <v>73</v>
      </c>
      <c r="AD205" s="27"/>
      <c r="AF205" s="27"/>
      <c r="AG205" s="27"/>
      <c r="AH205" s="27"/>
    </row>
    <row r="206" spans="1:34" ht="18.75">
      <c r="A206" s="41"/>
      <c r="B206" s="16" t="s">
        <v>347</v>
      </c>
      <c r="C206" s="16" t="s">
        <v>223</v>
      </c>
      <c r="D206" s="36" t="s">
        <v>829</v>
      </c>
      <c r="E206" s="57">
        <v>1</v>
      </c>
      <c r="F206" s="16" t="s">
        <v>355</v>
      </c>
      <c r="G206" s="255">
        <v>4</v>
      </c>
      <c r="H206" s="255">
        <v>2.5</v>
      </c>
      <c r="I206" s="100">
        <v>69</v>
      </c>
      <c r="J206" s="207" cm="1">
        <f t="array" ref="J206">_xlfn.XLOOKUP($I206,Inputs!$C$6:C$23,Inputs!$D$6:D$23)*$G206</f>
        <v>1.5371428571428571</v>
      </c>
      <c r="K206" s="258">
        <f t="shared" si="6"/>
        <v>3</v>
      </c>
      <c r="L206" s="241"/>
      <c r="M206" s="241"/>
      <c r="N206" s="241"/>
      <c r="O206" s="241"/>
      <c r="P206" s="241"/>
      <c r="Q206" s="211">
        <f>_xlfn.XLOOKUP($I206,Inputs!$G$6:$G$23,Inputs!$J$6:$J$23)*$K206</f>
        <v>36</v>
      </c>
      <c r="R206" s="211">
        <f>_xlfn.XLOOKUP($I206,Inputs!$G$6:$G$23,Inputs!$K$6:$K$23)*$K206</f>
        <v>39</v>
      </c>
      <c r="S206" s="75" t="s">
        <v>494</v>
      </c>
      <c r="T206" s="68" t="s">
        <v>1304</v>
      </c>
      <c r="U206" s="75" t="s">
        <v>473</v>
      </c>
      <c r="V206" s="68" t="s">
        <v>1310</v>
      </c>
      <c r="W206" s="15"/>
      <c r="X206" s="15"/>
      <c r="Y206" s="57">
        <v>155</v>
      </c>
      <c r="AD206" s="27"/>
      <c r="AF206" s="27"/>
      <c r="AG206" s="27"/>
      <c r="AH206" s="27"/>
    </row>
    <row r="207" spans="1:34" ht="18.75">
      <c r="A207" s="41"/>
      <c r="B207" s="16" t="s">
        <v>343</v>
      </c>
      <c r="C207" s="16" t="s">
        <v>223</v>
      </c>
      <c r="D207" s="36" t="s">
        <v>829</v>
      </c>
      <c r="E207" s="57">
        <v>1</v>
      </c>
      <c r="F207" s="16" t="s">
        <v>355</v>
      </c>
      <c r="G207" s="255">
        <v>15</v>
      </c>
      <c r="H207" s="255">
        <v>9.3000000000000007</v>
      </c>
      <c r="I207" s="100">
        <v>69</v>
      </c>
      <c r="J207" s="207" cm="1">
        <f t="array" ref="J207">_xlfn.XLOOKUP($I207,Inputs!$C$6:C$23,Inputs!$D$6:D$23)*$G207</f>
        <v>5.7642857142857142</v>
      </c>
      <c r="K207" s="258">
        <f t="shared" si="6"/>
        <v>3</v>
      </c>
      <c r="L207" s="241"/>
      <c r="M207" s="241"/>
      <c r="N207" s="241"/>
      <c r="O207" s="241"/>
      <c r="P207" s="241"/>
      <c r="Q207" s="211">
        <f>_xlfn.XLOOKUP($I207,Inputs!$G$6:$G$23,Inputs!$J$6:$J$23)*$K207</f>
        <v>36</v>
      </c>
      <c r="R207" s="211">
        <f>_xlfn.XLOOKUP($I207,Inputs!$G$6:$G$23,Inputs!$K$6:$K$23)*$K207</f>
        <v>39</v>
      </c>
      <c r="S207" s="75" t="s">
        <v>924</v>
      </c>
      <c r="T207" s="68" t="s">
        <v>1220</v>
      </c>
      <c r="U207" s="75" t="s">
        <v>473</v>
      </c>
      <c r="V207" s="68" t="s">
        <v>1310</v>
      </c>
      <c r="W207" s="15"/>
      <c r="X207" s="15"/>
      <c r="Y207" s="57">
        <v>147</v>
      </c>
      <c r="AD207" s="27"/>
      <c r="AF207" s="27"/>
      <c r="AG207" s="27"/>
      <c r="AH207" s="27"/>
    </row>
    <row r="208" spans="1:34" ht="18.75">
      <c r="A208" s="41"/>
      <c r="B208" s="16" t="s">
        <v>366</v>
      </c>
      <c r="C208" s="16" t="s">
        <v>223</v>
      </c>
      <c r="D208" s="36" t="s">
        <v>829</v>
      </c>
      <c r="E208" s="57">
        <v>1</v>
      </c>
      <c r="F208" s="16" t="s">
        <v>355</v>
      </c>
      <c r="G208" s="255">
        <v>16</v>
      </c>
      <c r="H208" s="255">
        <v>9.9</v>
      </c>
      <c r="I208" s="100">
        <v>69</v>
      </c>
      <c r="J208" s="207" cm="1">
        <f t="array" ref="J208">_xlfn.XLOOKUP($I208,Inputs!$C$6:C$23,Inputs!$D$6:D$23)*$G208</f>
        <v>6.1485714285714286</v>
      </c>
      <c r="K208" s="258">
        <f t="shared" si="6"/>
        <v>3</v>
      </c>
      <c r="L208" s="241"/>
      <c r="M208" s="241"/>
      <c r="N208" s="241"/>
      <c r="O208" s="241"/>
      <c r="P208" s="241"/>
      <c r="Q208" s="211">
        <f>_xlfn.XLOOKUP($I208,Inputs!$G$6:$G$23,Inputs!$J$6:$J$23)*$K208</f>
        <v>36</v>
      </c>
      <c r="R208" s="211">
        <f>_xlfn.XLOOKUP($I208,Inputs!$G$6:$G$23,Inputs!$K$6:$K$23)*$K208</f>
        <v>39</v>
      </c>
      <c r="S208" s="75" t="s">
        <v>437</v>
      </c>
      <c r="T208" s="68" t="s">
        <v>1264</v>
      </c>
      <c r="U208" s="75" t="s">
        <v>503</v>
      </c>
      <c r="V208" s="68" t="s">
        <v>1311</v>
      </c>
      <c r="W208" s="15"/>
      <c r="X208" s="15"/>
      <c r="Y208" s="57">
        <v>97</v>
      </c>
      <c r="AD208" s="27"/>
      <c r="AF208" s="27"/>
      <c r="AG208" s="27"/>
      <c r="AH208" s="27"/>
    </row>
    <row r="209" spans="1:34" ht="18.75">
      <c r="A209" s="41"/>
      <c r="B209" s="16" t="s">
        <v>256</v>
      </c>
      <c r="C209" s="16" t="s">
        <v>223</v>
      </c>
      <c r="D209" s="36" t="s">
        <v>829</v>
      </c>
      <c r="E209" s="57">
        <v>1</v>
      </c>
      <c r="F209" s="16" t="s">
        <v>355</v>
      </c>
      <c r="G209" s="255">
        <v>6</v>
      </c>
      <c r="H209" s="255">
        <v>3.7</v>
      </c>
      <c r="I209" s="100">
        <v>69</v>
      </c>
      <c r="J209" s="207" cm="1">
        <f t="array" ref="J209">_xlfn.XLOOKUP($I209,Inputs!$C$6:C$23,Inputs!$D$6:D$23)*$G209</f>
        <v>2.3057142857142856</v>
      </c>
      <c r="K209" s="258">
        <f t="shared" si="6"/>
        <v>3</v>
      </c>
      <c r="L209" s="241"/>
      <c r="M209" s="241"/>
      <c r="N209" s="241"/>
      <c r="O209" s="241"/>
      <c r="P209" s="241"/>
      <c r="Q209" s="211">
        <f>_xlfn.XLOOKUP($I209,Inputs!$G$6:$G$23,Inputs!$J$6:$J$23)*$K209</f>
        <v>36</v>
      </c>
      <c r="R209" s="211">
        <f>_xlfn.XLOOKUP($I209,Inputs!$G$6:$G$23,Inputs!$K$6:$K$23)*$K209</f>
        <v>39</v>
      </c>
      <c r="S209" s="75" t="s">
        <v>915</v>
      </c>
      <c r="T209" s="68" t="s">
        <v>1312</v>
      </c>
      <c r="U209" s="75" t="s">
        <v>503</v>
      </c>
      <c r="V209" s="68" t="s">
        <v>1311</v>
      </c>
      <c r="W209" s="15"/>
      <c r="X209" s="15"/>
      <c r="Y209" s="57">
        <v>43</v>
      </c>
      <c r="AD209" s="27"/>
      <c r="AF209" s="27"/>
      <c r="AG209" s="27"/>
      <c r="AH209" s="27"/>
    </row>
    <row r="210" spans="1:34" ht="18.75">
      <c r="A210" s="41"/>
      <c r="B210" s="16" t="s">
        <v>367</v>
      </c>
      <c r="C210" s="16" t="s">
        <v>223</v>
      </c>
      <c r="D210" s="36" t="s">
        <v>829</v>
      </c>
      <c r="E210" s="57">
        <v>1</v>
      </c>
      <c r="F210" s="16" t="s">
        <v>355</v>
      </c>
      <c r="G210" s="255">
        <v>23.9</v>
      </c>
      <c r="H210" s="255">
        <v>14.8</v>
      </c>
      <c r="I210" s="100">
        <v>69</v>
      </c>
      <c r="J210" s="207" cm="1">
        <f t="array" ref="J210">_xlfn.XLOOKUP($I210,Inputs!$C$6:C$23,Inputs!$D$6:D$23)*$G210</f>
        <v>9.1844285714285707</v>
      </c>
      <c r="K210" s="258">
        <f t="shared" si="6"/>
        <v>3</v>
      </c>
      <c r="L210" s="241"/>
      <c r="M210" s="241"/>
      <c r="N210" s="241"/>
      <c r="O210" s="241"/>
      <c r="P210" s="241"/>
      <c r="Q210" s="211">
        <f>_xlfn.XLOOKUP($I210,Inputs!$G$6:$G$23,Inputs!$J$6:$J$23)*$K210</f>
        <v>36</v>
      </c>
      <c r="R210" s="211">
        <f>_xlfn.XLOOKUP($I210,Inputs!$G$6:$G$23,Inputs!$K$6:$K$23)*$K210</f>
        <v>39</v>
      </c>
      <c r="S210" s="75" t="s">
        <v>421</v>
      </c>
      <c r="T210" s="68" t="s">
        <v>1343</v>
      </c>
      <c r="U210" s="75" t="s">
        <v>438</v>
      </c>
      <c r="V210" s="68" t="s">
        <v>1165</v>
      </c>
      <c r="W210" s="15"/>
      <c r="X210" s="15"/>
      <c r="Y210" s="57">
        <v>98</v>
      </c>
      <c r="AD210" s="27"/>
      <c r="AF210" s="27"/>
      <c r="AG210" s="27"/>
      <c r="AH210" s="27"/>
    </row>
    <row r="211" spans="1:34" ht="18.75">
      <c r="A211" s="41"/>
      <c r="B211" s="16" t="s">
        <v>256</v>
      </c>
      <c r="C211" s="16" t="s">
        <v>223</v>
      </c>
      <c r="D211" s="36" t="s">
        <v>829</v>
      </c>
      <c r="E211" s="57">
        <v>1</v>
      </c>
      <c r="F211" s="16" t="s">
        <v>355</v>
      </c>
      <c r="G211" s="255">
        <v>15</v>
      </c>
      <c r="H211" s="255">
        <v>9.3000000000000007</v>
      </c>
      <c r="I211" s="100">
        <v>69</v>
      </c>
      <c r="J211" s="207" cm="1">
        <f t="array" ref="J211">_xlfn.XLOOKUP($I211,Inputs!$C$6:C$23,Inputs!$D$6:D$23)*$G211</f>
        <v>5.7642857142857142</v>
      </c>
      <c r="K211" s="258">
        <f t="shared" si="6"/>
        <v>3</v>
      </c>
      <c r="L211" s="241"/>
      <c r="M211" s="241"/>
      <c r="N211" s="241"/>
      <c r="O211" s="241"/>
      <c r="P211" s="241"/>
      <c r="Q211" s="211">
        <f>_xlfn.XLOOKUP($I211,Inputs!$G$6:$G$23,Inputs!$J$6:$J$23)*$K211</f>
        <v>36</v>
      </c>
      <c r="R211" s="211">
        <f>_xlfn.XLOOKUP($I211,Inputs!$G$6:$G$23,Inputs!$K$6:$K$23)*$K211</f>
        <v>39</v>
      </c>
      <c r="S211" s="75" t="s">
        <v>504</v>
      </c>
      <c r="T211" s="68" t="s">
        <v>1252</v>
      </c>
      <c r="U211" s="75" t="s">
        <v>915</v>
      </c>
      <c r="V211" s="68" t="s">
        <v>1312</v>
      </c>
      <c r="W211" s="15"/>
      <c r="X211" s="15"/>
      <c r="Y211" s="57">
        <v>42</v>
      </c>
      <c r="AD211" s="27"/>
      <c r="AF211" s="27"/>
      <c r="AG211" s="27"/>
      <c r="AH211" s="27"/>
    </row>
    <row r="212" spans="1:34" ht="18.75">
      <c r="A212" s="41"/>
      <c r="B212" s="16" t="s">
        <v>249</v>
      </c>
      <c r="C212" s="16" t="s">
        <v>223</v>
      </c>
      <c r="D212" s="36" t="s">
        <v>829</v>
      </c>
      <c r="E212" s="57">
        <v>1</v>
      </c>
      <c r="F212" s="16" t="s">
        <v>355</v>
      </c>
      <c r="G212" s="256">
        <v>70</v>
      </c>
      <c r="H212" s="256">
        <v>43.2</v>
      </c>
      <c r="I212" s="100">
        <v>138</v>
      </c>
      <c r="J212" s="207" cm="1">
        <f t="array" ref="J212">_xlfn.XLOOKUP($I212,Inputs!$C$6:C$23,Inputs!$D$6:D$23)*$G212</f>
        <v>30.35</v>
      </c>
      <c r="K212" s="258">
        <f t="shared" si="6"/>
        <v>3</v>
      </c>
      <c r="L212" s="241"/>
      <c r="M212" s="241"/>
      <c r="N212" s="241"/>
      <c r="O212" s="241"/>
      <c r="P212" s="241"/>
      <c r="Q212" s="211">
        <f>_xlfn.XLOOKUP($I212,Inputs!$G$6:$G$23,Inputs!$J$6:$J$23)*$K212</f>
        <v>141</v>
      </c>
      <c r="R212" s="211">
        <f>_xlfn.XLOOKUP($I212,Inputs!$G$6:$G$23,Inputs!$K$6:$K$23)*$K212</f>
        <v>156</v>
      </c>
      <c r="S212" s="75" t="s">
        <v>881</v>
      </c>
      <c r="T212" s="68" t="s">
        <v>1195</v>
      </c>
      <c r="U212" s="75" t="s">
        <v>915</v>
      </c>
      <c r="V212" s="68" t="s">
        <v>1312</v>
      </c>
      <c r="W212" s="15"/>
      <c r="X212" s="15"/>
      <c r="Y212" s="57">
        <v>193</v>
      </c>
      <c r="AD212" s="27"/>
      <c r="AF212" s="27"/>
      <c r="AG212" s="27"/>
      <c r="AH212" s="27"/>
    </row>
    <row r="213" spans="1:34" ht="18.75">
      <c r="A213" s="41"/>
      <c r="B213" s="16" t="s">
        <v>561</v>
      </c>
      <c r="C213" s="16" t="s">
        <v>223</v>
      </c>
      <c r="D213" s="36" t="s">
        <v>829</v>
      </c>
      <c r="E213" s="57">
        <v>1</v>
      </c>
      <c r="F213" s="16" t="s">
        <v>355</v>
      </c>
      <c r="G213" s="256">
        <v>25</v>
      </c>
      <c r="H213" s="256">
        <v>15.4</v>
      </c>
      <c r="I213" s="100">
        <v>138</v>
      </c>
      <c r="J213" s="207" cm="1">
        <f t="array" ref="J213">_xlfn.XLOOKUP($I213,Inputs!$C$6:C$23,Inputs!$D$6:D$23)*$G213</f>
        <v>10.839285714285715</v>
      </c>
      <c r="K213" s="258">
        <f t="shared" si="6"/>
        <v>3</v>
      </c>
      <c r="L213" s="241"/>
      <c r="M213" s="241"/>
      <c r="N213" s="241"/>
      <c r="O213" s="241"/>
      <c r="P213" s="241"/>
      <c r="Q213" s="211">
        <f>_xlfn.XLOOKUP($I213,Inputs!$G$6:$G$23,Inputs!$J$6:$J$23)*$K213</f>
        <v>141</v>
      </c>
      <c r="R213" s="211">
        <f>_xlfn.XLOOKUP($I213,Inputs!$G$6:$G$23,Inputs!$K$6:$K$23)*$K213</f>
        <v>156</v>
      </c>
      <c r="S213" s="212" t="s">
        <v>487</v>
      </c>
      <c r="T213" s="68" t="s">
        <v>1286</v>
      </c>
      <c r="U213" s="75" t="s">
        <v>554</v>
      </c>
      <c r="V213" s="68" t="s">
        <v>1172</v>
      </c>
      <c r="W213" s="15"/>
      <c r="X213" s="15"/>
      <c r="Y213" s="57">
        <v>210</v>
      </c>
      <c r="AD213" s="27"/>
      <c r="AF213" s="27"/>
      <c r="AG213" s="27"/>
      <c r="AH213" s="27"/>
    </row>
    <row r="214" spans="1:34" ht="18.75">
      <c r="A214" s="41"/>
      <c r="B214" s="16" t="s">
        <v>299</v>
      </c>
      <c r="C214" s="16" t="s">
        <v>223</v>
      </c>
      <c r="D214" s="36" t="s">
        <v>829</v>
      </c>
      <c r="E214" s="57">
        <v>1</v>
      </c>
      <c r="F214" s="16" t="s">
        <v>355</v>
      </c>
      <c r="G214" s="256">
        <v>15</v>
      </c>
      <c r="H214" s="256">
        <v>9.3000000000000007</v>
      </c>
      <c r="I214" s="100">
        <v>138</v>
      </c>
      <c r="J214" s="207" cm="1">
        <f t="array" ref="J214">_xlfn.XLOOKUP($I214,Inputs!$C$6:C$23,Inputs!$D$6:D$23)*$G214</f>
        <v>6.503571428571429</v>
      </c>
      <c r="K214" s="258">
        <f t="shared" si="6"/>
        <v>3</v>
      </c>
      <c r="L214" s="241"/>
      <c r="M214" s="241"/>
      <c r="N214" s="241"/>
      <c r="O214" s="241"/>
      <c r="P214" s="241"/>
      <c r="Q214" s="211">
        <f>_xlfn.XLOOKUP($I214,Inputs!$G$6:$G$23,Inputs!$J$6:$J$23)*$K214</f>
        <v>141</v>
      </c>
      <c r="R214" s="211">
        <f>_xlfn.XLOOKUP($I214,Inputs!$G$6:$G$23,Inputs!$K$6:$K$23)*$K214</f>
        <v>156</v>
      </c>
      <c r="S214" s="75" t="s">
        <v>926</v>
      </c>
      <c r="T214" s="68" t="s">
        <v>896</v>
      </c>
      <c r="U214" s="75" t="s">
        <v>543</v>
      </c>
      <c r="V214" s="68" t="s">
        <v>1313</v>
      </c>
      <c r="W214" s="15"/>
      <c r="X214" s="15"/>
      <c r="Y214" s="57">
        <v>164</v>
      </c>
      <c r="AD214" s="27"/>
      <c r="AF214" s="27"/>
      <c r="AG214" s="27"/>
      <c r="AH214" s="27"/>
    </row>
    <row r="215" spans="1:34" ht="18.75">
      <c r="A215" s="41"/>
      <c r="B215" s="16" t="s">
        <v>294</v>
      </c>
      <c r="C215" s="16" t="s">
        <v>223</v>
      </c>
      <c r="D215" s="36" t="s">
        <v>829</v>
      </c>
      <c r="E215" s="57">
        <v>1</v>
      </c>
      <c r="F215" s="16" t="s">
        <v>355</v>
      </c>
      <c r="G215" s="256">
        <v>4</v>
      </c>
      <c r="H215" s="256">
        <v>2.5</v>
      </c>
      <c r="I215" s="100">
        <v>138</v>
      </c>
      <c r="J215" s="207" cm="1">
        <f t="array" ref="J215">_xlfn.XLOOKUP($I215,Inputs!$C$6:C$23,Inputs!$D$6:D$23)*$G215</f>
        <v>1.7342857142857144</v>
      </c>
      <c r="K215" s="258">
        <f t="shared" si="6"/>
        <v>3</v>
      </c>
      <c r="L215" s="241"/>
      <c r="M215" s="241"/>
      <c r="N215" s="241"/>
      <c r="O215" s="241"/>
      <c r="P215" s="241"/>
      <c r="Q215" s="211">
        <f>_xlfn.XLOOKUP($I215,Inputs!$G$6:$G$23,Inputs!$J$6:$J$23)*$K215</f>
        <v>141</v>
      </c>
      <c r="R215" s="211">
        <f>_xlfn.XLOOKUP($I215,Inputs!$G$6:$G$23,Inputs!$K$6:$K$23)*$K215</f>
        <v>156</v>
      </c>
      <c r="S215" s="75" t="s">
        <v>540</v>
      </c>
      <c r="T215" s="68" t="s">
        <v>1255</v>
      </c>
      <c r="U215" s="75" t="s">
        <v>543</v>
      </c>
      <c r="V215" s="68" t="s">
        <v>1313</v>
      </c>
      <c r="W215" s="15"/>
      <c r="X215" s="15"/>
      <c r="Y215" s="57">
        <v>202</v>
      </c>
      <c r="AD215" s="27"/>
      <c r="AF215" s="27"/>
      <c r="AG215" s="27"/>
      <c r="AH215" s="27"/>
    </row>
    <row r="216" spans="1:34" ht="18.75">
      <c r="A216" s="41"/>
      <c r="B216" s="16" t="s">
        <v>301</v>
      </c>
      <c r="C216" s="16" t="s">
        <v>223</v>
      </c>
      <c r="D216" s="36" t="s">
        <v>829</v>
      </c>
      <c r="E216" s="57">
        <v>1</v>
      </c>
      <c r="F216" s="16" t="s">
        <v>355</v>
      </c>
      <c r="G216" s="256">
        <v>50</v>
      </c>
      <c r="H216" s="256">
        <v>30.9</v>
      </c>
      <c r="I216" s="100">
        <v>138</v>
      </c>
      <c r="J216" s="207" cm="1">
        <f t="array" ref="J216">_xlfn.XLOOKUP($I216,Inputs!$C$6:C$23,Inputs!$D$6:D$23)*$G216</f>
        <v>21.678571428571431</v>
      </c>
      <c r="K216" s="258">
        <f t="shared" si="6"/>
        <v>3</v>
      </c>
      <c r="L216" s="241"/>
      <c r="M216" s="241"/>
      <c r="N216" s="241"/>
      <c r="O216" s="241"/>
      <c r="P216" s="241"/>
      <c r="Q216" s="211">
        <f>_xlfn.XLOOKUP($I216,Inputs!$G$6:$G$23,Inputs!$J$6:$J$23)*$K216</f>
        <v>141</v>
      </c>
      <c r="R216" s="211">
        <f>_xlfn.XLOOKUP($I216,Inputs!$G$6:$G$23,Inputs!$K$6:$K$23)*$K216</f>
        <v>156</v>
      </c>
      <c r="S216" s="75" t="s">
        <v>536</v>
      </c>
      <c r="T216" s="68" t="s">
        <v>1257</v>
      </c>
      <c r="U216" s="75" t="s">
        <v>885</v>
      </c>
      <c r="V216" s="68" t="s">
        <v>1345</v>
      </c>
      <c r="W216" s="15"/>
      <c r="X216" s="15" t="s">
        <v>558</v>
      </c>
      <c r="Y216" s="57">
        <v>250</v>
      </c>
      <c r="AD216" s="27"/>
      <c r="AF216" s="27"/>
      <c r="AG216" s="27"/>
      <c r="AH216" s="27"/>
    </row>
    <row r="217" spans="1:34" ht="18.75">
      <c r="A217" s="41"/>
      <c r="B217" s="16" t="s">
        <v>318</v>
      </c>
      <c r="C217" s="16" t="s">
        <v>223</v>
      </c>
      <c r="D217" s="36" t="s">
        <v>829</v>
      </c>
      <c r="E217" s="57">
        <v>1</v>
      </c>
      <c r="F217" s="16" t="s">
        <v>355</v>
      </c>
      <c r="G217" s="255">
        <v>20.2</v>
      </c>
      <c r="H217" s="255">
        <v>12.5</v>
      </c>
      <c r="I217" s="100">
        <v>69</v>
      </c>
      <c r="J217" s="207" cm="1">
        <f t="array" ref="J217">_xlfn.XLOOKUP($I217,Inputs!$C$6:C$23,Inputs!$D$6:D$23)*$G217</f>
        <v>7.7625714285714285</v>
      </c>
      <c r="K217" s="258">
        <f t="shared" ref="K217:K248" si="7">IF((42.4*(H217)^(-0.6595))&gt;=3,3,(IF(42.4*(H217)^(-0.6595)&lt;=0.5,0.5,(42.4*(H217)^(-0.6595)))))</f>
        <v>3</v>
      </c>
      <c r="L217" s="241"/>
      <c r="M217" s="241"/>
      <c r="N217" s="241"/>
      <c r="O217" s="241"/>
      <c r="P217" s="241"/>
      <c r="Q217" s="211">
        <f>_xlfn.XLOOKUP($I217,Inputs!$G$6:$G$23,Inputs!$J$6:$J$23)*$K217</f>
        <v>36</v>
      </c>
      <c r="R217" s="211">
        <f>_xlfn.XLOOKUP($I217,Inputs!$G$6:$G$23,Inputs!$K$6:$K$23)*$K217</f>
        <v>39</v>
      </c>
      <c r="S217" s="75" t="s">
        <v>916</v>
      </c>
      <c r="T217" s="68" t="s">
        <v>1285</v>
      </c>
      <c r="U217" s="75" t="s">
        <v>885</v>
      </c>
      <c r="V217" s="68" t="s">
        <v>1345</v>
      </c>
      <c r="W217" s="15"/>
      <c r="X217" s="15"/>
      <c r="Y217" s="57">
        <v>46</v>
      </c>
      <c r="AD217" s="27"/>
      <c r="AF217" s="27"/>
      <c r="AG217" s="27"/>
      <c r="AH217" s="27"/>
    </row>
    <row r="218" spans="1:34" ht="18.75">
      <c r="A218" s="41"/>
      <c r="B218" s="16" t="s">
        <v>378</v>
      </c>
      <c r="C218" s="16" t="s">
        <v>223</v>
      </c>
      <c r="D218" s="36" t="s">
        <v>829</v>
      </c>
      <c r="E218" s="57">
        <v>1</v>
      </c>
      <c r="F218" s="16" t="s">
        <v>355</v>
      </c>
      <c r="G218" s="256">
        <v>13</v>
      </c>
      <c r="H218" s="256">
        <v>8</v>
      </c>
      <c r="I218" s="100">
        <v>138</v>
      </c>
      <c r="J218" s="207" cm="1">
        <f t="array" ref="J218">_xlfn.XLOOKUP($I218,Inputs!$C$6:C$23,Inputs!$D$6:D$23)*$G218</f>
        <v>5.6364285714285716</v>
      </c>
      <c r="K218" s="258">
        <f t="shared" si="7"/>
        <v>3</v>
      </c>
      <c r="L218" s="241"/>
      <c r="M218" s="241"/>
      <c r="N218" s="241"/>
      <c r="O218" s="241"/>
      <c r="P218" s="241"/>
      <c r="Q218" s="211">
        <f>_xlfn.XLOOKUP($I218,Inputs!$G$6:$G$23,Inputs!$J$6:$J$23)*$K218</f>
        <v>141</v>
      </c>
      <c r="R218" s="211">
        <f>_xlfn.XLOOKUP($I218,Inputs!$G$6:$G$23,Inputs!$K$6:$K$23)*$K218</f>
        <v>156</v>
      </c>
      <c r="S218" s="75" t="s">
        <v>916</v>
      </c>
      <c r="T218" s="68" t="s">
        <v>1285</v>
      </c>
      <c r="U218" s="75" t="s">
        <v>885</v>
      </c>
      <c r="V218" s="68" t="s">
        <v>1345</v>
      </c>
      <c r="W218" s="15"/>
      <c r="X218" s="15"/>
      <c r="Y218" s="57">
        <v>220</v>
      </c>
      <c r="AD218" s="27"/>
      <c r="AF218" s="27"/>
      <c r="AG218" s="27"/>
      <c r="AH218" s="27"/>
    </row>
    <row r="219" spans="1:34" ht="18.75">
      <c r="A219" s="41"/>
      <c r="B219" s="16" t="s">
        <v>270</v>
      </c>
      <c r="C219" s="16" t="s">
        <v>223</v>
      </c>
      <c r="D219" s="36" t="s">
        <v>829</v>
      </c>
      <c r="E219" s="57">
        <v>1</v>
      </c>
      <c r="F219" s="16" t="s">
        <v>355</v>
      </c>
      <c r="G219" s="255">
        <v>6</v>
      </c>
      <c r="H219" s="255">
        <v>3.7</v>
      </c>
      <c r="I219" s="100">
        <v>69</v>
      </c>
      <c r="J219" s="207" cm="1">
        <f t="array" ref="J219">_xlfn.XLOOKUP($I219,Inputs!$C$6:C$23,Inputs!$D$6:D$23)*$G219</f>
        <v>2.3057142857142856</v>
      </c>
      <c r="K219" s="258">
        <f t="shared" si="7"/>
        <v>3</v>
      </c>
      <c r="L219" s="241"/>
      <c r="M219" s="241"/>
      <c r="N219" s="241"/>
      <c r="O219" s="241"/>
      <c r="P219" s="241"/>
      <c r="Q219" s="211">
        <f>_xlfn.XLOOKUP($I219,Inputs!$G$6:$G$23,Inputs!$J$6:$J$23)*$K219</f>
        <v>36</v>
      </c>
      <c r="R219" s="211">
        <f>_xlfn.XLOOKUP($I219,Inputs!$G$6:$G$23,Inputs!$K$6:$K$23)*$K219</f>
        <v>39</v>
      </c>
      <c r="S219" s="75" t="s">
        <v>407</v>
      </c>
      <c r="T219" s="68" t="s">
        <v>1261</v>
      </c>
      <c r="U219" s="75" t="s">
        <v>499</v>
      </c>
      <c r="V219" s="68" t="s">
        <v>1314</v>
      </c>
      <c r="W219" s="15"/>
      <c r="X219" s="15"/>
      <c r="Y219" s="57">
        <v>59</v>
      </c>
      <c r="AD219" s="27"/>
      <c r="AF219" s="27"/>
      <c r="AG219" s="27"/>
      <c r="AH219" s="27"/>
    </row>
    <row r="220" spans="1:34" s="41" customFormat="1" ht="18.75">
      <c r="B220" s="16" t="s">
        <v>293</v>
      </c>
      <c r="C220" s="16" t="s">
        <v>223</v>
      </c>
      <c r="D220" s="36" t="s">
        <v>829</v>
      </c>
      <c r="E220" s="57">
        <v>1</v>
      </c>
      <c r="F220" s="16" t="s">
        <v>355</v>
      </c>
      <c r="G220" s="256">
        <v>25</v>
      </c>
      <c r="H220" s="256">
        <v>15.4</v>
      </c>
      <c r="I220" s="100">
        <v>138</v>
      </c>
      <c r="J220" s="207" cm="1">
        <f t="array" ref="J220">_xlfn.XLOOKUP($I220,Inputs!$C$6:C$23,Inputs!$D$6:D$23)*$G220</f>
        <v>10.839285714285715</v>
      </c>
      <c r="K220" s="258">
        <f t="shared" si="7"/>
        <v>3</v>
      </c>
      <c r="L220" s="241"/>
      <c r="M220" s="241"/>
      <c r="N220" s="241"/>
      <c r="O220" s="241"/>
      <c r="P220" s="241"/>
      <c r="Q220" s="211">
        <f>_xlfn.XLOOKUP($I220,Inputs!$G$6:$G$23,Inputs!$J$6:$J$23)*$K220</f>
        <v>141</v>
      </c>
      <c r="R220" s="211">
        <f>_xlfn.XLOOKUP($I220,Inputs!$G$6:$G$23,Inputs!$K$6:$K$23)*$K220</f>
        <v>156</v>
      </c>
      <c r="S220" s="75" t="s">
        <v>904</v>
      </c>
      <c r="T220" s="68" t="s">
        <v>1242</v>
      </c>
      <c r="U220" s="75" t="s">
        <v>908</v>
      </c>
      <c r="V220" s="68" t="s">
        <v>1205</v>
      </c>
      <c r="W220" s="15"/>
      <c r="X220" s="15"/>
      <c r="Y220" s="57">
        <v>186</v>
      </c>
    </row>
    <row r="221" spans="1:34" s="160" customFormat="1" ht="18.75">
      <c r="B221" s="16" t="s">
        <v>305</v>
      </c>
      <c r="C221" s="16" t="s">
        <v>223</v>
      </c>
      <c r="D221" s="36" t="s">
        <v>829</v>
      </c>
      <c r="E221" s="57">
        <v>1</v>
      </c>
      <c r="F221" s="16" t="s">
        <v>355</v>
      </c>
      <c r="G221" s="256">
        <v>25</v>
      </c>
      <c r="H221" s="256">
        <v>15.4</v>
      </c>
      <c r="I221" s="100">
        <v>138</v>
      </c>
      <c r="J221" s="207" cm="1">
        <f t="array" ref="J221">_xlfn.XLOOKUP($I221,Inputs!$C$6:C$23,Inputs!$D$6:D$23)*$G221</f>
        <v>10.839285714285715</v>
      </c>
      <c r="K221" s="258">
        <f t="shared" si="7"/>
        <v>3</v>
      </c>
      <c r="L221" s="241"/>
      <c r="M221" s="241"/>
      <c r="N221" s="241"/>
      <c r="O221" s="241"/>
      <c r="P221" s="241"/>
      <c r="Q221" s="211">
        <f>_xlfn.XLOOKUP($I221,Inputs!$G$6:$G$23,Inputs!$J$6:$J$23)*$K221</f>
        <v>141</v>
      </c>
      <c r="R221" s="211">
        <f>_xlfn.XLOOKUP($I221,Inputs!$G$6:$G$23,Inputs!$K$6:$K$23)*$K221</f>
        <v>156</v>
      </c>
      <c r="S221" s="75" t="s">
        <v>904</v>
      </c>
      <c r="T221" s="68" t="s">
        <v>1242</v>
      </c>
      <c r="U221" s="75" t="s">
        <v>908</v>
      </c>
      <c r="V221" s="68" t="s">
        <v>1205</v>
      </c>
      <c r="W221" s="15"/>
      <c r="X221" s="15"/>
      <c r="Y221" s="57">
        <v>187</v>
      </c>
    </row>
    <row r="222" spans="1:34" ht="18.75">
      <c r="A222" s="41"/>
      <c r="B222" s="16" t="s">
        <v>376</v>
      </c>
      <c r="C222" s="16" t="s">
        <v>223</v>
      </c>
      <c r="D222" s="36" t="s">
        <v>829</v>
      </c>
      <c r="E222" s="57">
        <v>1</v>
      </c>
      <c r="F222" s="16" t="s">
        <v>355</v>
      </c>
      <c r="G222" s="256">
        <v>25</v>
      </c>
      <c r="H222" s="256">
        <v>15.4</v>
      </c>
      <c r="I222" s="100">
        <v>138</v>
      </c>
      <c r="J222" s="207" cm="1">
        <f t="array" ref="J222">_xlfn.XLOOKUP($I222,Inputs!$C$6:C$23,Inputs!$D$6:D$23)*$G222</f>
        <v>10.839285714285715</v>
      </c>
      <c r="K222" s="258">
        <f t="shared" si="7"/>
        <v>3</v>
      </c>
      <c r="L222" s="241"/>
      <c r="M222" s="241"/>
      <c r="N222" s="241"/>
      <c r="O222" s="241"/>
      <c r="P222" s="241"/>
      <c r="Q222" s="211">
        <f>_xlfn.XLOOKUP($I222,Inputs!$G$6:$G$23,Inputs!$J$6:$J$23)*$K222</f>
        <v>141</v>
      </c>
      <c r="R222" s="211">
        <f>_xlfn.XLOOKUP($I222,Inputs!$G$6:$G$23,Inputs!$K$6:$K$23)*$K222</f>
        <v>156</v>
      </c>
      <c r="S222" s="75" t="s">
        <v>904</v>
      </c>
      <c r="T222" s="68" t="s">
        <v>1242</v>
      </c>
      <c r="U222" s="75" t="s">
        <v>908</v>
      </c>
      <c r="V222" s="68" t="s">
        <v>1205</v>
      </c>
      <c r="W222" s="15"/>
      <c r="X222" s="15"/>
      <c r="Y222" s="57">
        <v>208</v>
      </c>
      <c r="AD222" s="27"/>
      <c r="AF222" s="27"/>
      <c r="AG222" s="27"/>
      <c r="AH222" s="27"/>
    </row>
    <row r="223" spans="1:34" ht="18.75">
      <c r="A223" s="41"/>
      <c r="B223" s="16" t="s">
        <v>312</v>
      </c>
      <c r="C223" s="16" t="s">
        <v>223</v>
      </c>
      <c r="D223" s="36" t="s">
        <v>829</v>
      </c>
      <c r="E223" s="57">
        <v>1</v>
      </c>
      <c r="F223" s="16" t="s">
        <v>355</v>
      </c>
      <c r="G223" s="255">
        <v>2.8</v>
      </c>
      <c r="H223" s="255">
        <v>1.7</v>
      </c>
      <c r="I223" s="100">
        <v>69</v>
      </c>
      <c r="J223" s="207" cm="1">
        <f t="array" ref="J223">_xlfn.XLOOKUP($I223,Inputs!$C$6:C$23,Inputs!$D$6:D$23)*$G223</f>
        <v>1.0759999999999998</v>
      </c>
      <c r="K223" s="258">
        <f t="shared" si="7"/>
        <v>3</v>
      </c>
      <c r="L223" s="241"/>
      <c r="M223" s="241"/>
      <c r="N223" s="241"/>
      <c r="O223" s="241"/>
      <c r="P223" s="241"/>
      <c r="Q223" s="211">
        <f>_xlfn.XLOOKUP($I223,Inputs!$G$6:$G$23,Inputs!$J$6:$J$23)*$K223</f>
        <v>36</v>
      </c>
      <c r="R223" s="211">
        <f>_xlfn.XLOOKUP($I223,Inputs!$G$6:$G$23,Inputs!$K$6:$K$23)*$K223</f>
        <v>39</v>
      </c>
      <c r="S223" s="75" t="s">
        <v>526</v>
      </c>
      <c r="T223" s="68" t="s">
        <v>1175</v>
      </c>
      <c r="U223" s="75" t="s">
        <v>908</v>
      </c>
      <c r="V223" s="68" t="s">
        <v>1205</v>
      </c>
      <c r="W223" s="15"/>
      <c r="X223" s="15" t="s">
        <v>528</v>
      </c>
      <c r="Y223" s="57">
        <v>13</v>
      </c>
      <c r="AD223" s="27"/>
      <c r="AF223" s="27"/>
      <c r="AG223" s="27"/>
      <c r="AH223" s="27"/>
    </row>
    <row r="224" spans="1:34" ht="18.75">
      <c r="A224" s="41"/>
      <c r="B224" s="16" t="s">
        <v>261</v>
      </c>
      <c r="C224" s="16" t="s">
        <v>223</v>
      </c>
      <c r="D224" s="36" t="s">
        <v>829</v>
      </c>
      <c r="E224" s="57">
        <v>1</v>
      </c>
      <c r="F224" s="16" t="s">
        <v>355</v>
      </c>
      <c r="G224" s="256">
        <v>27</v>
      </c>
      <c r="H224" s="256">
        <v>16.7</v>
      </c>
      <c r="I224" s="100">
        <v>138</v>
      </c>
      <c r="J224" s="207" cm="1">
        <f t="array" ref="J224">_xlfn.XLOOKUP($I224,Inputs!$C$6:C$23,Inputs!$D$6:D$23)*$G224</f>
        <v>11.706428571428573</v>
      </c>
      <c r="K224" s="258">
        <f t="shared" si="7"/>
        <v>3</v>
      </c>
      <c r="L224" s="241"/>
      <c r="M224" s="241"/>
      <c r="N224" s="241"/>
      <c r="O224" s="241"/>
      <c r="P224" s="241"/>
      <c r="Q224" s="211">
        <f>_xlfn.XLOOKUP($I224,Inputs!$G$6:$G$23,Inputs!$J$6:$J$23)*$K224</f>
        <v>141</v>
      </c>
      <c r="R224" s="211">
        <f>_xlfn.XLOOKUP($I224,Inputs!$G$6:$G$23,Inputs!$K$6:$K$23)*$K224</f>
        <v>156</v>
      </c>
      <c r="S224" s="75" t="s">
        <v>448</v>
      </c>
      <c r="T224" s="68" t="s">
        <v>1251</v>
      </c>
      <c r="U224" s="75" t="s">
        <v>533</v>
      </c>
      <c r="V224" s="68" t="s">
        <v>1213</v>
      </c>
      <c r="W224" s="15"/>
      <c r="X224" s="15"/>
      <c r="Y224" s="57">
        <v>224</v>
      </c>
      <c r="AD224" s="27"/>
      <c r="AF224" s="27"/>
      <c r="AG224" s="27"/>
      <c r="AH224" s="27"/>
    </row>
    <row r="225" spans="1:34" ht="18.75">
      <c r="A225" s="41"/>
      <c r="B225" s="16" t="s">
        <v>257</v>
      </c>
      <c r="C225" s="16" t="s">
        <v>223</v>
      </c>
      <c r="D225" s="36" t="s">
        <v>829</v>
      </c>
      <c r="E225" s="57">
        <v>1</v>
      </c>
      <c r="F225" s="16" t="s">
        <v>355</v>
      </c>
      <c r="G225" s="255">
        <v>15.9</v>
      </c>
      <c r="H225" s="255">
        <v>9.8000000000000007</v>
      </c>
      <c r="I225" s="100">
        <v>69</v>
      </c>
      <c r="J225" s="207" cm="1">
        <f t="array" ref="J225">_xlfn.XLOOKUP($I225,Inputs!$C$6:C$23,Inputs!$D$6:D$23)*$G225</f>
        <v>6.1101428571428569</v>
      </c>
      <c r="K225" s="258">
        <f t="shared" si="7"/>
        <v>3</v>
      </c>
      <c r="L225" s="241"/>
      <c r="M225" s="241"/>
      <c r="N225" s="241"/>
      <c r="O225" s="241"/>
      <c r="P225" s="241"/>
      <c r="Q225" s="211">
        <f>_xlfn.XLOOKUP($I225,Inputs!$G$6:$G$23,Inputs!$J$6:$J$23)*$K225</f>
        <v>36</v>
      </c>
      <c r="R225" s="211">
        <f>_xlfn.XLOOKUP($I225,Inputs!$G$6:$G$23,Inputs!$K$6:$K$23)*$K225</f>
        <v>39</v>
      </c>
      <c r="S225" s="75" t="s">
        <v>423</v>
      </c>
      <c r="T225" s="68" t="s">
        <v>1211</v>
      </c>
      <c r="U225" s="75" t="s">
        <v>424</v>
      </c>
      <c r="V225" s="68" t="s">
        <v>1315</v>
      </c>
      <c r="W225" s="15"/>
      <c r="X225" s="15"/>
      <c r="Y225" s="57">
        <v>45</v>
      </c>
      <c r="AD225" s="27"/>
      <c r="AF225" s="27"/>
      <c r="AG225" s="27"/>
      <c r="AH225" s="27"/>
    </row>
    <row r="226" spans="1:34" ht="18.75">
      <c r="A226" s="41"/>
      <c r="B226" s="16" t="s">
        <v>309</v>
      </c>
      <c r="C226" s="16" t="s">
        <v>223</v>
      </c>
      <c r="D226" s="36" t="s">
        <v>829</v>
      </c>
      <c r="E226" s="57">
        <v>1</v>
      </c>
      <c r="F226" s="16" t="s">
        <v>355</v>
      </c>
      <c r="G226" s="256">
        <v>4</v>
      </c>
      <c r="H226" s="256">
        <v>2.5</v>
      </c>
      <c r="I226" s="100">
        <v>138</v>
      </c>
      <c r="J226" s="207" cm="1">
        <f t="array" ref="J226">_xlfn.XLOOKUP($I226,Inputs!$C$6:C$23,Inputs!$D$6:D$23)*$G226</f>
        <v>1.7342857142857144</v>
      </c>
      <c r="K226" s="258">
        <f t="shared" si="7"/>
        <v>3</v>
      </c>
      <c r="L226" s="241"/>
      <c r="M226" s="241"/>
      <c r="N226" s="241"/>
      <c r="O226" s="241"/>
      <c r="P226" s="241"/>
      <c r="Q226" s="211">
        <f>_xlfn.XLOOKUP($I226,Inputs!$G$6:$G$23,Inputs!$J$6:$J$23)*$K226</f>
        <v>141</v>
      </c>
      <c r="R226" s="211">
        <f>_xlfn.XLOOKUP($I226,Inputs!$G$6:$G$23,Inputs!$K$6:$K$23)*$K226</f>
        <v>156</v>
      </c>
      <c r="S226" s="75" t="s">
        <v>488</v>
      </c>
      <c r="T226" s="68" t="s">
        <v>1344</v>
      </c>
      <c r="U226" s="75" t="s">
        <v>489</v>
      </c>
      <c r="V226" s="68" t="s">
        <v>1316</v>
      </c>
      <c r="W226" s="15"/>
      <c r="X226" s="15"/>
      <c r="Y226" s="57">
        <v>229</v>
      </c>
      <c r="AD226" s="27"/>
      <c r="AF226" s="27"/>
      <c r="AG226" s="27"/>
      <c r="AH226" s="27"/>
    </row>
    <row r="227" spans="1:34" s="160" customFormat="1" ht="18.75">
      <c r="B227" s="16" t="s">
        <v>353</v>
      </c>
      <c r="C227" s="16" t="s">
        <v>223</v>
      </c>
      <c r="D227" s="36" t="s">
        <v>829</v>
      </c>
      <c r="E227" s="57">
        <v>1</v>
      </c>
      <c r="F227" s="16" t="s">
        <v>355</v>
      </c>
      <c r="G227" s="256">
        <v>10</v>
      </c>
      <c r="H227" s="256">
        <v>6.2</v>
      </c>
      <c r="I227" s="100">
        <v>138</v>
      </c>
      <c r="J227" s="207" cm="1">
        <f t="array" ref="J227">_xlfn.XLOOKUP($I227,Inputs!$C$6:C$23,Inputs!$D$6:D$23)*$G227</f>
        <v>4.3357142857142863</v>
      </c>
      <c r="K227" s="258">
        <f t="shared" si="7"/>
        <v>3</v>
      </c>
      <c r="L227" s="241"/>
      <c r="M227" s="241"/>
      <c r="N227" s="241"/>
      <c r="O227" s="241"/>
      <c r="P227" s="241"/>
      <c r="Q227" s="211">
        <f>_xlfn.XLOOKUP($I227,Inputs!$G$6:$G$23,Inputs!$J$6:$J$23)*$K227</f>
        <v>141</v>
      </c>
      <c r="R227" s="211">
        <f>_xlfn.XLOOKUP($I227,Inputs!$G$6:$G$23,Inputs!$K$6:$K$23)*$K227</f>
        <v>156</v>
      </c>
      <c r="S227" s="212" t="s">
        <v>883</v>
      </c>
      <c r="T227" s="68" t="s">
        <v>1216</v>
      </c>
      <c r="U227" s="75" t="s">
        <v>489</v>
      </c>
      <c r="V227" s="68" t="s">
        <v>1316</v>
      </c>
      <c r="W227" s="15"/>
      <c r="X227" s="15"/>
      <c r="Y227" s="57">
        <v>227</v>
      </c>
    </row>
    <row r="228" spans="1:34" ht="18.75">
      <c r="A228" s="41"/>
      <c r="B228" s="16" t="s">
        <v>303</v>
      </c>
      <c r="C228" s="16" t="s">
        <v>223</v>
      </c>
      <c r="D228" s="36" t="s">
        <v>829</v>
      </c>
      <c r="E228" s="57">
        <v>1</v>
      </c>
      <c r="F228" s="16" t="s">
        <v>355</v>
      </c>
      <c r="G228" s="255">
        <v>41.1</v>
      </c>
      <c r="H228" s="255">
        <v>25.4</v>
      </c>
      <c r="I228" s="100">
        <v>69</v>
      </c>
      <c r="J228" s="207" cm="1">
        <f t="array" ref="J228">_xlfn.XLOOKUP($I228,Inputs!$C$6:C$23,Inputs!$D$6:D$23)*$G228</f>
        <v>15.794142857142857</v>
      </c>
      <c r="K228" s="258">
        <f t="shared" si="7"/>
        <v>3</v>
      </c>
      <c r="L228" s="241"/>
      <c r="M228" s="241"/>
      <c r="N228" s="241"/>
      <c r="O228" s="241"/>
      <c r="P228" s="241"/>
      <c r="Q228" s="211">
        <f>_xlfn.XLOOKUP($I228,Inputs!$G$6:$G$23,Inputs!$J$6:$J$23)*$K228</f>
        <v>36</v>
      </c>
      <c r="R228" s="211">
        <f>_xlfn.XLOOKUP($I228,Inputs!$G$6:$G$23,Inputs!$K$6:$K$23)*$K228</f>
        <v>39</v>
      </c>
      <c r="S228" s="75" t="s">
        <v>481</v>
      </c>
      <c r="T228" s="68" t="s">
        <v>1249</v>
      </c>
      <c r="U228" s="75" t="s">
        <v>475</v>
      </c>
      <c r="V228" s="68" t="s">
        <v>1222</v>
      </c>
      <c r="W228" s="15"/>
      <c r="X228" s="15"/>
      <c r="Y228" s="57">
        <v>159</v>
      </c>
      <c r="AD228" s="27"/>
      <c r="AF228" s="27"/>
      <c r="AG228" s="27"/>
      <c r="AH228" s="27"/>
    </row>
    <row r="229" spans="1:34" ht="18.75">
      <c r="A229" s="41"/>
      <c r="B229" s="16" t="s">
        <v>372</v>
      </c>
      <c r="C229" s="16" t="s">
        <v>223</v>
      </c>
      <c r="D229" s="36" t="s">
        <v>829</v>
      </c>
      <c r="E229" s="57">
        <v>1</v>
      </c>
      <c r="F229" s="16" t="s">
        <v>355</v>
      </c>
      <c r="G229" s="255">
        <v>38.700000000000003</v>
      </c>
      <c r="H229" s="255">
        <v>23.9</v>
      </c>
      <c r="I229" s="100">
        <v>69</v>
      </c>
      <c r="J229" s="207" cm="1">
        <f t="array" ref="J229">_xlfn.XLOOKUP($I229,Inputs!$C$6:C$23,Inputs!$D$6:D$23)*$G229</f>
        <v>14.871857142857143</v>
      </c>
      <c r="K229" s="258">
        <f t="shared" si="7"/>
        <v>3</v>
      </c>
      <c r="L229" s="241"/>
      <c r="M229" s="241"/>
      <c r="N229" s="241"/>
      <c r="O229" s="241"/>
      <c r="P229" s="241"/>
      <c r="Q229" s="211">
        <f>_xlfn.XLOOKUP($I229,Inputs!$G$6:$G$23,Inputs!$J$6:$J$23)*$K229</f>
        <v>36</v>
      </c>
      <c r="R229" s="211">
        <f>_xlfn.XLOOKUP($I229,Inputs!$G$6:$G$23,Inputs!$K$6:$K$23)*$K229</f>
        <v>39</v>
      </c>
      <c r="S229" s="75" t="s">
        <v>891</v>
      </c>
      <c r="T229" s="68" t="s">
        <v>1219</v>
      </c>
      <c r="U229" s="75" t="s">
        <v>475</v>
      </c>
      <c r="V229" s="68" t="s">
        <v>1222</v>
      </c>
      <c r="W229" s="15"/>
      <c r="X229" s="15"/>
      <c r="Y229" s="57">
        <v>144</v>
      </c>
      <c r="AD229" s="27"/>
      <c r="AF229" s="27"/>
      <c r="AG229" s="27"/>
      <c r="AH229" s="27"/>
    </row>
    <row r="230" spans="1:34" ht="18.75">
      <c r="A230" s="41"/>
      <c r="B230" s="16" t="s">
        <v>324</v>
      </c>
      <c r="C230" s="16" t="s">
        <v>223</v>
      </c>
      <c r="D230" s="36" t="s">
        <v>829</v>
      </c>
      <c r="E230" s="57">
        <v>1</v>
      </c>
      <c r="F230" s="16" t="s">
        <v>355</v>
      </c>
      <c r="G230" s="255">
        <v>20</v>
      </c>
      <c r="H230" s="255">
        <v>12.3</v>
      </c>
      <c r="I230" s="100">
        <v>69</v>
      </c>
      <c r="J230" s="207" cm="1">
        <f t="array" ref="J230">_xlfn.XLOOKUP($I230,Inputs!$C$6:C$23,Inputs!$D$6:D$23)*$G230</f>
        <v>7.6857142857142859</v>
      </c>
      <c r="K230" s="258">
        <f t="shared" si="7"/>
        <v>3</v>
      </c>
      <c r="L230" s="241"/>
      <c r="M230" s="241"/>
      <c r="N230" s="241"/>
      <c r="O230" s="241"/>
      <c r="P230" s="241"/>
      <c r="Q230" s="211">
        <f>_xlfn.XLOOKUP($I230,Inputs!$G$6:$G$23,Inputs!$J$6:$J$23)*$K230</f>
        <v>36</v>
      </c>
      <c r="R230" s="211">
        <f>_xlfn.XLOOKUP($I230,Inputs!$G$6:$G$23,Inputs!$K$6:$K$23)*$K230</f>
        <v>39</v>
      </c>
      <c r="S230" s="75" t="s">
        <v>565</v>
      </c>
      <c r="T230" s="68" t="s">
        <v>1182</v>
      </c>
      <c r="U230" s="75" t="s">
        <v>433</v>
      </c>
      <c r="V230" s="68" t="s">
        <v>1317</v>
      </c>
      <c r="W230" s="15"/>
      <c r="X230" s="15"/>
      <c r="Y230" s="57">
        <v>61</v>
      </c>
      <c r="AD230" s="27"/>
      <c r="AF230" s="27"/>
      <c r="AG230" s="27"/>
      <c r="AH230" s="27"/>
    </row>
    <row r="231" spans="1:34" ht="18.75">
      <c r="A231" s="41"/>
      <c r="B231" s="16" t="s">
        <v>313</v>
      </c>
      <c r="C231" s="16" t="s">
        <v>223</v>
      </c>
      <c r="D231" s="36" t="s">
        <v>829</v>
      </c>
      <c r="E231" s="57">
        <v>1</v>
      </c>
      <c r="F231" s="16" t="s">
        <v>355</v>
      </c>
      <c r="G231" s="255">
        <v>9</v>
      </c>
      <c r="H231" s="255">
        <v>5.6</v>
      </c>
      <c r="I231" s="100">
        <v>69</v>
      </c>
      <c r="J231" s="207" cm="1">
        <f t="array" ref="J231">_xlfn.XLOOKUP($I231,Inputs!$C$6:C$23,Inputs!$D$6:D$23)*$G231</f>
        <v>3.4585714285714286</v>
      </c>
      <c r="K231" s="258">
        <f t="shared" si="7"/>
        <v>3</v>
      </c>
      <c r="L231" s="241"/>
      <c r="M231" s="241"/>
      <c r="N231" s="241"/>
      <c r="O231" s="241"/>
      <c r="P231" s="241"/>
      <c r="Q231" s="211">
        <f>_xlfn.XLOOKUP($I231,Inputs!$G$6:$G$23,Inputs!$J$6:$J$23)*$K231</f>
        <v>36</v>
      </c>
      <c r="R231" s="211">
        <f>_xlfn.XLOOKUP($I231,Inputs!$G$6:$G$23,Inputs!$K$6:$K$23)*$K231</f>
        <v>39</v>
      </c>
      <c r="S231" s="75" t="s">
        <v>908</v>
      </c>
      <c r="T231" s="68" t="s">
        <v>1205</v>
      </c>
      <c r="U231" s="75" t="s">
        <v>411</v>
      </c>
      <c r="V231" s="68" t="s">
        <v>1206</v>
      </c>
      <c r="W231" s="15"/>
      <c r="X231" s="15"/>
      <c r="Y231" s="57">
        <v>15</v>
      </c>
      <c r="AD231" s="27"/>
      <c r="AF231" s="27"/>
      <c r="AG231" s="27"/>
      <c r="AH231" s="27"/>
    </row>
    <row r="232" spans="1:34" s="41" customFormat="1" ht="18.75">
      <c r="B232" s="16" t="s">
        <v>278</v>
      </c>
      <c r="C232" s="16" t="s">
        <v>223</v>
      </c>
      <c r="D232" s="36" t="s">
        <v>829</v>
      </c>
      <c r="E232" s="57">
        <v>1</v>
      </c>
      <c r="F232" s="16" t="s">
        <v>355</v>
      </c>
      <c r="G232" s="256">
        <v>25</v>
      </c>
      <c r="H232" s="256">
        <v>15.4</v>
      </c>
      <c r="I232" s="100">
        <v>138</v>
      </c>
      <c r="J232" s="207" cm="1">
        <f t="array" ref="J232">_xlfn.XLOOKUP($I232,Inputs!$C$6:C$23,Inputs!$D$6:D$23)*$G232</f>
        <v>10.839285714285715</v>
      </c>
      <c r="K232" s="258">
        <f t="shared" si="7"/>
        <v>3</v>
      </c>
      <c r="L232" s="241"/>
      <c r="M232" s="241"/>
      <c r="N232" s="241"/>
      <c r="O232" s="241"/>
      <c r="P232" s="241"/>
      <c r="Q232" s="211">
        <f>_xlfn.XLOOKUP($I232,Inputs!$G$6:$G$23,Inputs!$J$6:$J$23)*$K232</f>
        <v>141</v>
      </c>
      <c r="R232" s="211">
        <f>_xlfn.XLOOKUP($I232,Inputs!$G$6:$G$23,Inputs!$K$6:$K$23)*$K232</f>
        <v>156</v>
      </c>
      <c r="S232" s="75" t="s">
        <v>884</v>
      </c>
      <c r="T232" s="68" t="s">
        <v>1201</v>
      </c>
      <c r="U232" s="75" t="s">
        <v>547</v>
      </c>
      <c r="V232" s="68" t="s">
        <v>1168</v>
      </c>
      <c r="W232" s="15"/>
      <c r="X232" s="15"/>
      <c r="Y232" s="57">
        <v>167</v>
      </c>
    </row>
    <row r="233" spans="1:34" s="41" customFormat="1" ht="18.75">
      <c r="B233" s="16" t="s">
        <v>277</v>
      </c>
      <c r="C233" s="16" t="s">
        <v>223</v>
      </c>
      <c r="D233" s="36" t="s">
        <v>829</v>
      </c>
      <c r="E233" s="57">
        <v>1</v>
      </c>
      <c r="F233" s="16" t="s">
        <v>355</v>
      </c>
      <c r="G233" s="255">
        <v>1</v>
      </c>
      <c r="H233" s="255">
        <v>0.6</v>
      </c>
      <c r="I233" s="100">
        <v>69</v>
      </c>
      <c r="J233" s="207" cm="1">
        <f t="array" ref="J233">_xlfn.XLOOKUP($I233,Inputs!$C$6:C$23,Inputs!$D$6:D$23)*$G233</f>
        <v>0.38428571428571429</v>
      </c>
      <c r="K233" s="258">
        <f t="shared" si="7"/>
        <v>3</v>
      </c>
      <c r="L233" s="241"/>
      <c r="M233" s="241"/>
      <c r="N233" s="241"/>
      <c r="O233" s="241"/>
      <c r="P233" s="241"/>
      <c r="Q233" s="211">
        <f>_xlfn.XLOOKUP($I233,Inputs!$G$6:$G$23,Inputs!$J$6:$J$23)*$K233</f>
        <v>36</v>
      </c>
      <c r="R233" s="211">
        <f>_xlfn.XLOOKUP($I233,Inputs!$G$6:$G$23,Inputs!$K$6:$K$23)*$K233</f>
        <v>39</v>
      </c>
      <c r="S233" s="75" t="s">
        <v>925</v>
      </c>
      <c r="T233" s="68" t="s">
        <v>1318</v>
      </c>
      <c r="U233" s="75" t="s">
        <v>476</v>
      </c>
      <c r="V233" s="68" t="s">
        <v>1319</v>
      </c>
      <c r="W233" s="15"/>
      <c r="X233" s="15"/>
      <c r="Y233" s="57">
        <v>152</v>
      </c>
    </row>
    <row r="234" spans="1:34" s="41" customFormat="1" ht="18.75">
      <c r="B234" s="16" t="s">
        <v>275</v>
      </c>
      <c r="C234" s="16" t="s">
        <v>223</v>
      </c>
      <c r="D234" s="36" t="s">
        <v>829</v>
      </c>
      <c r="E234" s="57">
        <v>1</v>
      </c>
      <c r="F234" s="16" t="s">
        <v>355</v>
      </c>
      <c r="G234" s="255">
        <v>0.1</v>
      </c>
      <c r="H234" s="255">
        <v>0.1</v>
      </c>
      <c r="I234" s="100">
        <v>69</v>
      </c>
      <c r="J234" s="207" cm="1">
        <f t="array" ref="J234">_xlfn.XLOOKUP($I234,Inputs!$C$6:C$23,Inputs!$D$6:D$23)*$G234</f>
        <v>3.842857142857143E-2</v>
      </c>
      <c r="K234" s="258">
        <f t="shared" si="7"/>
        <v>3</v>
      </c>
      <c r="L234" s="241"/>
      <c r="M234" s="241"/>
      <c r="N234" s="241"/>
      <c r="O234" s="241"/>
      <c r="P234" s="241"/>
      <c r="Q234" s="211">
        <f>_xlfn.XLOOKUP($I234,Inputs!$G$6:$G$23,Inputs!$J$6:$J$23)*$K234</f>
        <v>36</v>
      </c>
      <c r="R234" s="211">
        <f>_xlfn.XLOOKUP($I234,Inputs!$G$6:$G$23,Inputs!$K$6:$K$23)*$K234</f>
        <v>39</v>
      </c>
      <c r="S234" s="75" t="s">
        <v>889</v>
      </c>
      <c r="T234" s="68" t="s">
        <v>1186</v>
      </c>
      <c r="U234" s="75" t="s">
        <v>476</v>
      </c>
      <c r="V234" s="68" t="s">
        <v>1319</v>
      </c>
      <c r="W234" s="15"/>
      <c r="X234" s="15"/>
      <c r="Y234" s="57">
        <v>146</v>
      </c>
    </row>
    <row r="235" spans="1:34" s="41" customFormat="1" ht="18.75">
      <c r="B235" s="16" t="s">
        <v>276</v>
      </c>
      <c r="C235" s="16" t="s">
        <v>223</v>
      </c>
      <c r="D235" s="36" t="s">
        <v>829</v>
      </c>
      <c r="E235" s="57">
        <v>1</v>
      </c>
      <c r="F235" s="16" t="s">
        <v>355</v>
      </c>
      <c r="G235" s="255">
        <v>0.1</v>
      </c>
      <c r="H235" s="255">
        <v>0.1</v>
      </c>
      <c r="I235" s="100">
        <v>69</v>
      </c>
      <c r="J235" s="207" cm="1">
        <f t="array" ref="J235">_xlfn.XLOOKUP($I235,Inputs!$C$6:C$23,Inputs!$D$6:D$23)*$G235</f>
        <v>3.842857142857143E-2</v>
      </c>
      <c r="K235" s="258">
        <f t="shared" si="7"/>
        <v>3</v>
      </c>
      <c r="L235" s="241"/>
      <c r="M235" s="241"/>
      <c r="N235" s="241"/>
      <c r="O235" s="241"/>
      <c r="P235" s="241"/>
      <c r="Q235" s="211">
        <f>_xlfn.XLOOKUP($I235,Inputs!$G$6:$G$23,Inputs!$J$6:$J$23)*$K235</f>
        <v>36</v>
      </c>
      <c r="R235" s="211">
        <f>_xlfn.XLOOKUP($I235,Inputs!$G$6:$G$23,Inputs!$K$6:$K$23)*$K235</f>
        <v>39</v>
      </c>
      <c r="S235" s="75" t="s">
        <v>889</v>
      </c>
      <c r="T235" s="68" t="s">
        <v>1186</v>
      </c>
      <c r="U235" s="75" t="s">
        <v>476</v>
      </c>
      <c r="V235" s="68" t="s">
        <v>1319</v>
      </c>
      <c r="W235" s="15"/>
      <c r="X235" s="15"/>
      <c r="Y235" s="57">
        <v>149</v>
      </c>
    </row>
    <row r="236" spans="1:34" s="41" customFormat="1" ht="18.75">
      <c r="B236" s="16" t="s">
        <v>332</v>
      </c>
      <c r="C236" s="16" t="s">
        <v>223</v>
      </c>
      <c r="D236" s="36" t="s">
        <v>829</v>
      </c>
      <c r="E236" s="57">
        <v>1</v>
      </c>
      <c r="F236" s="16" t="s">
        <v>355</v>
      </c>
      <c r="G236" s="255">
        <v>34.799999999999997</v>
      </c>
      <c r="H236" s="255">
        <v>21.5</v>
      </c>
      <c r="I236" s="100">
        <v>69</v>
      </c>
      <c r="J236" s="207" cm="1">
        <f t="array" ref="J236">_xlfn.XLOOKUP($I236,Inputs!$C$6:C$23,Inputs!$D$6:D$23)*$G236</f>
        <v>13.373142857142856</v>
      </c>
      <c r="K236" s="258">
        <f t="shared" si="7"/>
        <v>3</v>
      </c>
      <c r="L236" s="241"/>
      <c r="M236" s="241"/>
      <c r="N236" s="241"/>
      <c r="O236" s="241"/>
      <c r="P236" s="241"/>
      <c r="Q236" s="211">
        <f>_xlfn.XLOOKUP($I236,Inputs!$G$6:$G$23,Inputs!$J$6:$J$23)*$K236</f>
        <v>36</v>
      </c>
      <c r="R236" s="211">
        <f>_xlfn.XLOOKUP($I236,Inputs!$G$6:$G$23,Inputs!$K$6:$K$23)*$K236</f>
        <v>39</v>
      </c>
      <c r="S236" s="75" t="s">
        <v>446</v>
      </c>
      <c r="T236" s="68" t="s">
        <v>1236</v>
      </c>
      <c r="U236" s="75" t="s">
        <v>452</v>
      </c>
      <c r="V236" s="68" t="s">
        <v>1320</v>
      </c>
      <c r="W236" s="15"/>
      <c r="X236" s="15"/>
      <c r="Y236" s="57">
        <v>87</v>
      </c>
    </row>
    <row r="237" spans="1:34" s="41" customFormat="1" ht="18.75">
      <c r="B237" s="16" t="s">
        <v>327</v>
      </c>
      <c r="C237" s="16" t="s">
        <v>223</v>
      </c>
      <c r="D237" s="36" t="s">
        <v>829</v>
      </c>
      <c r="E237" s="57">
        <v>1</v>
      </c>
      <c r="F237" s="16" t="s">
        <v>355</v>
      </c>
      <c r="G237" s="255">
        <v>18</v>
      </c>
      <c r="H237" s="255">
        <v>11.1</v>
      </c>
      <c r="I237" s="100">
        <v>69</v>
      </c>
      <c r="J237" s="207" cm="1">
        <f t="array" ref="J237">_xlfn.XLOOKUP($I237,Inputs!$C$6:C$23,Inputs!$D$6:D$23)*$G237</f>
        <v>6.9171428571428573</v>
      </c>
      <c r="K237" s="258">
        <f t="shared" si="7"/>
        <v>3</v>
      </c>
      <c r="L237" s="241"/>
      <c r="M237" s="241"/>
      <c r="N237" s="241"/>
      <c r="O237" s="241"/>
      <c r="P237" s="241"/>
      <c r="Q237" s="211">
        <f>_xlfn.XLOOKUP($I237,Inputs!$G$6:$G$23,Inputs!$J$6:$J$23)*$K237</f>
        <v>36</v>
      </c>
      <c r="R237" s="211">
        <f>_xlfn.XLOOKUP($I237,Inputs!$G$6:$G$23,Inputs!$K$6:$K$23)*$K237</f>
        <v>39</v>
      </c>
      <c r="S237" s="75" t="s">
        <v>918</v>
      </c>
      <c r="T237" s="68" t="s">
        <v>898</v>
      </c>
      <c r="U237" s="75" t="s">
        <v>910</v>
      </c>
      <c r="V237" s="68" t="s">
        <v>1321</v>
      </c>
      <c r="W237" s="15"/>
      <c r="X237" s="15"/>
      <c r="Y237" s="57">
        <v>72</v>
      </c>
    </row>
    <row r="238" spans="1:34" s="41" customFormat="1" ht="18.75">
      <c r="B238" s="16" t="s">
        <v>306</v>
      </c>
      <c r="C238" s="16" t="s">
        <v>223</v>
      </c>
      <c r="D238" s="36" t="s">
        <v>829</v>
      </c>
      <c r="E238" s="57">
        <v>1</v>
      </c>
      <c r="F238" s="16" t="s">
        <v>355</v>
      </c>
      <c r="G238" s="256">
        <v>40</v>
      </c>
      <c r="H238" s="256">
        <v>24.7</v>
      </c>
      <c r="I238" s="100">
        <v>138</v>
      </c>
      <c r="J238" s="207" cm="1">
        <f t="array" ref="J238">_xlfn.XLOOKUP($I238,Inputs!$C$6:C$23,Inputs!$D$6:D$23)*$G238</f>
        <v>17.342857142857145</v>
      </c>
      <c r="K238" s="258">
        <f t="shared" si="7"/>
        <v>3</v>
      </c>
      <c r="L238" s="241"/>
      <c r="M238" s="241"/>
      <c r="N238" s="241"/>
      <c r="O238" s="241"/>
      <c r="P238" s="241"/>
      <c r="Q238" s="211">
        <f>_xlfn.XLOOKUP($I238,Inputs!$G$6:$G$23,Inputs!$J$6:$J$23)*$K238</f>
        <v>141</v>
      </c>
      <c r="R238" s="211">
        <f>_xlfn.XLOOKUP($I238,Inputs!$G$6:$G$23,Inputs!$K$6:$K$23)*$K238</f>
        <v>156</v>
      </c>
      <c r="S238" s="75" t="s">
        <v>906</v>
      </c>
      <c r="T238" s="68" t="s">
        <v>1245</v>
      </c>
      <c r="U238" s="75" t="s">
        <v>910</v>
      </c>
      <c r="V238" s="68" t="s">
        <v>1321</v>
      </c>
      <c r="W238" s="15"/>
      <c r="X238" s="15"/>
      <c r="Y238" s="57">
        <v>189</v>
      </c>
    </row>
    <row r="239" spans="1:34" s="41" customFormat="1" ht="18.75">
      <c r="B239" s="16" t="s">
        <v>560</v>
      </c>
      <c r="C239" s="16" t="s">
        <v>223</v>
      </c>
      <c r="D239" s="36" t="s">
        <v>829</v>
      </c>
      <c r="E239" s="57">
        <v>1</v>
      </c>
      <c r="F239" s="16" t="s">
        <v>355</v>
      </c>
      <c r="G239" s="256">
        <v>40</v>
      </c>
      <c r="H239" s="256">
        <v>24.7</v>
      </c>
      <c r="I239" s="100">
        <v>138</v>
      </c>
      <c r="J239" s="207" cm="1">
        <f t="array" ref="J239">_xlfn.XLOOKUP($I239,Inputs!$C$6:C$23,Inputs!$D$6:D$23)*$G239</f>
        <v>17.342857142857145</v>
      </c>
      <c r="K239" s="258">
        <f t="shared" si="7"/>
        <v>3</v>
      </c>
      <c r="L239" s="241"/>
      <c r="M239" s="241"/>
      <c r="N239" s="241"/>
      <c r="O239" s="241"/>
      <c r="P239" s="241"/>
      <c r="Q239" s="211">
        <f>_xlfn.XLOOKUP($I239,Inputs!$G$6:$G$23,Inputs!$J$6:$J$23)*$K239</f>
        <v>141</v>
      </c>
      <c r="R239" s="211">
        <f>_xlfn.XLOOKUP($I239,Inputs!$G$6:$G$23,Inputs!$K$6:$K$23)*$K239</f>
        <v>156</v>
      </c>
      <c r="S239" s="75" t="s">
        <v>906</v>
      </c>
      <c r="T239" s="68" t="s">
        <v>1245</v>
      </c>
      <c r="U239" s="75" t="s">
        <v>910</v>
      </c>
      <c r="V239" s="68" t="s">
        <v>1321</v>
      </c>
      <c r="W239" s="15"/>
      <c r="X239" s="15"/>
      <c r="Y239" s="57">
        <v>191</v>
      </c>
    </row>
    <row r="240" spans="1:34" s="41" customFormat="1" ht="18.75">
      <c r="B240" s="16" t="s">
        <v>280</v>
      </c>
      <c r="C240" s="16" t="s">
        <v>223</v>
      </c>
      <c r="D240" s="36" t="s">
        <v>829</v>
      </c>
      <c r="E240" s="57">
        <v>1</v>
      </c>
      <c r="F240" s="16" t="s">
        <v>355</v>
      </c>
      <c r="G240" s="255">
        <v>11.2</v>
      </c>
      <c r="H240" s="255">
        <v>6.9</v>
      </c>
      <c r="I240" s="100">
        <v>69</v>
      </c>
      <c r="J240" s="207" cm="1">
        <f t="array" ref="J240">_xlfn.XLOOKUP($I240,Inputs!$C$6:C$23,Inputs!$D$6:D$23)*$G240</f>
        <v>4.3039999999999994</v>
      </c>
      <c r="K240" s="258">
        <f t="shared" si="7"/>
        <v>3</v>
      </c>
      <c r="L240" s="241"/>
      <c r="M240" s="241"/>
      <c r="N240" s="241"/>
      <c r="O240" s="241"/>
      <c r="P240" s="241"/>
      <c r="Q240" s="211">
        <f>_xlfn.XLOOKUP($I240,Inputs!$G$6:$G$23,Inputs!$J$6:$J$23)*$K240</f>
        <v>36</v>
      </c>
      <c r="R240" s="211">
        <f>_xlfn.XLOOKUP($I240,Inputs!$G$6:$G$23,Inputs!$K$6:$K$23)*$K240</f>
        <v>39</v>
      </c>
      <c r="S240" s="75" t="s">
        <v>911</v>
      </c>
      <c r="T240" s="68" t="s">
        <v>899</v>
      </c>
      <c r="U240" s="75" t="s">
        <v>910</v>
      </c>
      <c r="V240" s="68" t="s">
        <v>1321</v>
      </c>
      <c r="W240" s="15"/>
      <c r="X240" s="15"/>
      <c r="Y240" s="57">
        <v>31</v>
      </c>
    </row>
    <row r="241" spans="2:25" s="41" customFormat="1" ht="18.75">
      <c r="B241" s="16" t="s">
        <v>300</v>
      </c>
      <c r="C241" s="16" t="s">
        <v>223</v>
      </c>
      <c r="D241" s="36" t="s">
        <v>829</v>
      </c>
      <c r="E241" s="57">
        <v>1</v>
      </c>
      <c r="F241" s="16" t="s">
        <v>355</v>
      </c>
      <c r="G241" s="256">
        <v>10</v>
      </c>
      <c r="H241" s="256">
        <v>6.2</v>
      </c>
      <c r="I241" s="100">
        <v>138</v>
      </c>
      <c r="J241" s="207" cm="1">
        <f t="array" ref="J241">_xlfn.XLOOKUP($I241,Inputs!$C$6:C$23,Inputs!$D$6:D$23)*$G241</f>
        <v>4.3357142857142863</v>
      </c>
      <c r="K241" s="258">
        <f t="shared" si="7"/>
        <v>3</v>
      </c>
      <c r="L241" s="241"/>
      <c r="M241" s="241"/>
      <c r="N241" s="241"/>
      <c r="O241" s="241"/>
      <c r="P241" s="241"/>
      <c r="Q241" s="211">
        <f>_xlfn.XLOOKUP($I241,Inputs!$G$6:$G$23,Inputs!$J$6:$J$23)*$K241</f>
        <v>141</v>
      </c>
      <c r="R241" s="211">
        <f>_xlfn.XLOOKUP($I241,Inputs!$G$6:$G$23,Inputs!$K$6:$K$23)*$K241</f>
        <v>156</v>
      </c>
      <c r="S241" s="75" t="s">
        <v>535</v>
      </c>
      <c r="T241" s="68" t="s">
        <v>1333</v>
      </c>
      <c r="U241" s="75" t="s">
        <v>445</v>
      </c>
      <c r="V241" s="68" t="s">
        <v>1346</v>
      </c>
      <c r="W241" s="15"/>
      <c r="X241" s="15"/>
      <c r="Y241" s="57">
        <v>213</v>
      </c>
    </row>
    <row r="242" spans="2:25" s="41" customFormat="1" ht="18.75">
      <c r="B242" s="16" t="s">
        <v>349</v>
      </c>
      <c r="C242" s="16" t="s">
        <v>223</v>
      </c>
      <c r="D242" s="36" t="s">
        <v>829</v>
      </c>
      <c r="E242" s="57">
        <v>1</v>
      </c>
      <c r="F242" s="16" t="s">
        <v>355</v>
      </c>
      <c r="G242" s="256">
        <v>3</v>
      </c>
      <c r="H242" s="256">
        <v>1.9</v>
      </c>
      <c r="I242" s="100">
        <v>138</v>
      </c>
      <c r="J242" s="207" cm="1">
        <f t="array" ref="J242">_xlfn.XLOOKUP($I242,Inputs!$C$6:C$23,Inputs!$D$6:D$23)*$G242</f>
        <v>1.3007142857142857</v>
      </c>
      <c r="K242" s="258">
        <f t="shared" si="7"/>
        <v>3</v>
      </c>
      <c r="L242" s="241"/>
      <c r="M242" s="241"/>
      <c r="N242" s="241"/>
      <c r="O242" s="241"/>
      <c r="P242" s="241"/>
      <c r="Q242" s="211">
        <f>_xlfn.XLOOKUP($I242,Inputs!$G$6:$G$23,Inputs!$J$6:$J$23)*$K242</f>
        <v>141</v>
      </c>
      <c r="R242" s="211">
        <f>_xlfn.XLOOKUP($I242,Inputs!$G$6:$G$23,Inputs!$K$6:$K$23)*$K242</f>
        <v>156</v>
      </c>
      <c r="S242" s="75" t="s">
        <v>483</v>
      </c>
      <c r="T242" s="68" t="s">
        <v>1276</v>
      </c>
      <c r="U242" s="75" t="s">
        <v>886</v>
      </c>
      <c r="V242" s="68" t="s">
        <v>1167</v>
      </c>
      <c r="W242" s="15"/>
      <c r="X242" s="15"/>
      <c r="Y242" s="57">
        <v>190</v>
      </c>
    </row>
    <row r="243" spans="2:25" s="41" customFormat="1" ht="18.75">
      <c r="B243" s="16" t="s">
        <v>403</v>
      </c>
      <c r="C243" s="16" t="s">
        <v>223</v>
      </c>
      <c r="D243" s="36" t="s">
        <v>829</v>
      </c>
      <c r="E243" s="57">
        <v>1</v>
      </c>
      <c r="F243" s="16" t="s">
        <v>355</v>
      </c>
      <c r="G243" s="256">
        <v>0.1</v>
      </c>
      <c r="H243" s="256">
        <v>0.1</v>
      </c>
      <c r="I243" s="100">
        <v>69</v>
      </c>
      <c r="J243" s="207" cm="1">
        <f t="array" ref="J243">_xlfn.XLOOKUP($I243,Inputs!$C$6:C$23,Inputs!$D$6:D$23)*$G243</f>
        <v>3.842857142857143E-2</v>
      </c>
      <c r="K243" s="258">
        <f t="shared" si="7"/>
        <v>3</v>
      </c>
      <c r="L243" s="241"/>
      <c r="M243" s="241"/>
      <c r="N243" s="241"/>
      <c r="O243" s="241"/>
      <c r="P243" s="241"/>
      <c r="Q243" s="211">
        <f>_xlfn.XLOOKUP($I243,Inputs!$G$6:$G$23,Inputs!$J$6:$J$23)*$K243</f>
        <v>36</v>
      </c>
      <c r="R243" s="211">
        <f>_xlfn.XLOOKUP($I243,Inputs!$G$6:$G$23,Inputs!$K$6:$K$23)*$K243</f>
        <v>39</v>
      </c>
      <c r="S243" s="75" t="s">
        <v>886</v>
      </c>
      <c r="T243" s="68" t="s">
        <v>1167</v>
      </c>
      <c r="U243" s="75" t="s">
        <v>886</v>
      </c>
      <c r="V243" s="68" t="s">
        <v>1167</v>
      </c>
      <c r="W243" s="15"/>
      <c r="X243" s="15" t="s">
        <v>556</v>
      </c>
      <c r="Y243" s="57">
        <v>62</v>
      </c>
    </row>
    <row r="244" spans="2:25" s="41" customFormat="1" ht="18.75">
      <c r="B244" s="16" t="s">
        <v>286</v>
      </c>
      <c r="C244" s="16" t="s">
        <v>223</v>
      </c>
      <c r="D244" s="36" t="s">
        <v>829</v>
      </c>
      <c r="E244" s="57">
        <v>1</v>
      </c>
      <c r="F244" s="16" t="s">
        <v>355</v>
      </c>
      <c r="G244" s="255">
        <v>16</v>
      </c>
      <c r="H244" s="255">
        <v>9.9</v>
      </c>
      <c r="I244" s="100">
        <v>69</v>
      </c>
      <c r="J244" s="207" cm="1">
        <f t="array" ref="J244">_xlfn.XLOOKUP($I244,Inputs!$C$6:C$23,Inputs!$D$6:D$23)*$G244</f>
        <v>6.1485714285714286</v>
      </c>
      <c r="K244" s="258">
        <f t="shared" si="7"/>
        <v>3</v>
      </c>
      <c r="L244" s="241"/>
      <c r="M244" s="241"/>
      <c r="N244" s="241"/>
      <c r="O244" s="241"/>
      <c r="P244" s="241"/>
      <c r="Q244" s="211">
        <f>_xlfn.XLOOKUP($I244,Inputs!$G$6:$G$23,Inputs!$J$6:$J$23)*$K244</f>
        <v>36</v>
      </c>
      <c r="R244" s="211">
        <f>_xlfn.XLOOKUP($I244,Inputs!$G$6:$G$23,Inputs!$K$6:$K$23)*$K244</f>
        <v>39</v>
      </c>
      <c r="S244" s="75" t="s">
        <v>508</v>
      </c>
      <c r="T244" s="68" t="s">
        <v>1248</v>
      </c>
      <c r="U244" s="75" t="s">
        <v>887</v>
      </c>
      <c r="V244" s="68" t="s">
        <v>1158</v>
      </c>
      <c r="W244" s="15"/>
      <c r="X244" s="15"/>
      <c r="Y244" s="57">
        <v>109</v>
      </c>
    </row>
    <row r="245" spans="2:25" s="41" customFormat="1" ht="18.75">
      <c r="B245" s="16" t="s">
        <v>350</v>
      </c>
      <c r="C245" s="16" t="s">
        <v>223</v>
      </c>
      <c r="D245" s="36" t="s">
        <v>829</v>
      </c>
      <c r="E245" s="57">
        <v>1</v>
      </c>
      <c r="F245" s="16" t="s">
        <v>355</v>
      </c>
      <c r="G245" s="256">
        <v>120</v>
      </c>
      <c r="H245" s="256">
        <v>74.099999999999994</v>
      </c>
      <c r="I245" s="100">
        <v>138</v>
      </c>
      <c r="J245" s="207" cm="1">
        <f t="array" ref="J245">_xlfn.XLOOKUP($I245,Inputs!$C$6:C$23,Inputs!$D$6:D$23)*$G245</f>
        <v>52.028571428571432</v>
      </c>
      <c r="K245" s="258">
        <f t="shared" si="7"/>
        <v>2.4786816316460474</v>
      </c>
      <c r="L245" s="241"/>
      <c r="M245" s="241"/>
      <c r="N245" s="241"/>
      <c r="O245" s="241"/>
      <c r="P245" s="241"/>
      <c r="Q245" s="211">
        <f>_xlfn.XLOOKUP($I245,Inputs!$G$6:$G$23,Inputs!$J$6:$J$23)*$K245</f>
        <v>116.49803668736422</v>
      </c>
      <c r="R245" s="211">
        <f>_xlfn.XLOOKUP($I245,Inputs!$G$6:$G$23,Inputs!$K$6:$K$23)*$K245</f>
        <v>128.89144484559446</v>
      </c>
      <c r="S245" s="75" t="s">
        <v>881</v>
      </c>
      <c r="T245" s="68" t="s">
        <v>1195</v>
      </c>
      <c r="U245" s="75" t="s">
        <v>887</v>
      </c>
      <c r="V245" s="68" t="s">
        <v>1158</v>
      </c>
      <c r="W245" s="15"/>
      <c r="X245" s="15"/>
      <c r="Y245" s="57">
        <v>195</v>
      </c>
    </row>
    <row r="246" spans="2:25" s="41" customFormat="1" ht="18.75">
      <c r="B246" s="16" t="s">
        <v>250</v>
      </c>
      <c r="C246" s="16" t="s">
        <v>223</v>
      </c>
      <c r="D246" s="36" t="s">
        <v>829</v>
      </c>
      <c r="E246" s="57">
        <v>1</v>
      </c>
      <c r="F246" s="16" t="s">
        <v>355</v>
      </c>
      <c r="G246" s="256">
        <v>50</v>
      </c>
      <c r="H246" s="256">
        <v>30.9</v>
      </c>
      <c r="I246" s="100">
        <v>138</v>
      </c>
      <c r="J246" s="207" cm="1">
        <f t="array" ref="J246">_xlfn.XLOOKUP($I246,Inputs!$C$6:C$23,Inputs!$D$6:D$23)*$G246</f>
        <v>21.678571428571431</v>
      </c>
      <c r="K246" s="258">
        <f t="shared" si="7"/>
        <v>3</v>
      </c>
      <c r="L246" s="241"/>
      <c r="M246" s="241"/>
      <c r="N246" s="241"/>
      <c r="O246" s="241"/>
      <c r="P246" s="241"/>
      <c r="Q246" s="211">
        <f>_xlfn.XLOOKUP($I246,Inputs!$G$6:$G$23,Inputs!$J$6:$J$23)*$K246</f>
        <v>141</v>
      </c>
      <c r="R246" s="211">
        <f>_xlfn.XLOOKUP($I246,Inputs!$G$6:$G$23,Inputs!$K$6:$K$23)*$K246</f>
        <v>156</v>
      </c>
      <c r="S246" s="75" t="s">
        <v>915</v>
      </c>
      <c r="T246" s="68" t="s">
        <v>1312</v>
      </c>
      <c r="U246" s="75" t="s">
        <v>887</v>
      </c>
      <c r="V246" s="68" t="s">
        <v>1158</v>
      </c>
      <c r="W246" s="15"/>
      <c r="X246" s="15"/>
      <c r="Y246" s="57">
        <v>194</v>
      </c>
    </row>
    <row r="247" spans="2:25" s="41" customFormat="1" ht="18.75">
      <c r="B247" s="16" t="s">
        <v>272</v>
      </c>
      <c r="C247" s="16" t="s">
        <v>223</v>
      </c>
      <c r="D247" s="36" t="s">
        <v>829</v>
      </c>
      <c r="E247" s="57">
        <v>1</v>
      </c>
      <c r="F247" s="16" t="s">
        <v>355</v>
      </c>
      <c r="G247" s="255">
        <v>3.4</v>
      </c>
      <c r="H247" s="255">
        <v>2.1</v>
      </c>
      <c r="I247" s="100">
        <v>69</v>
      </c>
      <c r="J247" s="207" cm="1">
        <f t="array" ref="J247">_xlfn.XLOOKUP($I247,Inputs!$C$6:C$23,Inputs!$D$6:D$23)*$G247</f>
        <v>1.3065714285714285</v>
      </c>
      <c r="K247" s="258">
        <f t="shared" si="7"/>
        <v>3</v>
      </c>
      <c r="L247" s="241"/>
      <c r="M247" s="241"/>
      <c r="N247" s="241"/>
      <c r="O247" s="241"/>
      <c r="P247" s="241"/>
      <c r="Q247" s="211">
        <f>_xlfn.XLOOKUP($I247,Inputs!$G$6:$G$23,Inputs!$J$6:$J$23)*$K247</f>
        <v>36</v>
      </c>
      <c r="R247" s="211">
        <f>_xlfn.XLOOKUP($I247,Inputs!$G$6:$G$23,Inputs!$K$6:$K$23)*$K247</f>
        <v>39</v>
      </c>
      <c r="S247" s="75" t="s">
        <v>887</v>
      </c>
      <c r="T247" s="68" t="s">
        <v>1158</v>
      </c>
      <c r="U247" s="75" t="s">
        <v>570</v>
      </c>
      <c r="V247" s="68" t="s">
        <v>1157</v>
      </c>
      <c r="W247" s="15"/>
      <c r="X247" s="15"/>
      <c r="Y247" s="57">
        <v>113</v>
      </c>
    </row>
    <row r="248" spans="2:25" s="41" customFormat="1" ht="18.75">
      <c r="B248" s="16" t="s">
        <v>312</v>
      </c>
      <c r="C248" s="16" t="s">
        <v>223</v>
      </c>
      <c r="D248" s="36" t="s">
        <v>829</v>
      </c>
      <c r="E248" s="57">
        <v>1</v>
      </c>
      <c r="F248" s="16" t="s">
        <v>355</v>
      </c>
      <c r="G248" s="255">
        <v>10.8</v>
      </c>
      <c r="H248" s="255">
        <v>6.7</v>
      </c>
      <c r="I248" s="100">
        <v>69</v>
      </c>
      <c r="J248" s="207" cm="1">
        <f t="array" ref="J248">_xlfn.XLOOKUP($I248,Inputs!$C$6:C$23,Inputs!$D$6:D$23)*$G248</f>
        <v>4.1502857142857144</v>
      </c>
      <c r="K248" s="258">
        <f t="shared" si="7"/>
        <v>3</v>
      </c>
      <c r="L248" s="241"/>
      <c r="M248" s="241"/>
      <c r="N248" s="241"/>
      <c r="O248" s="241"/>
      <c r="P248" s="241"/>
      <c r="Q248" s="211">
        <f>_xlfn.XLOOKUP($I248,Inputs!$G$6:$G$23,Inputs!$J$6:$J$23)*$K248</f>
        <v>36</v>
      </c>
      <c r="R248" s="211">
        <f>_xlfn.XLOOKUP($I248,Inputs!$G$6:$G$23,Inputs!$K$6:$K$23)*$K248</f>
        <v>39</v>
      </c>
      <c r="S248" s="75" t="s">
        <v>908</v>
      </c>
      <c r="T248" s="68" t="s">
        <v>1205</v>
      </c>
      <c r="U248" s="75" t="s">
        <v>568</v>
      </c>
      <c r="V248" s="68" t="s">
        <v>1209</v>
      </c>
      <c r="W248" s="15"/>
      <c r="X248" s="15"/>
      <c r="Y248" s="57">
        <v>14</v>
      </c>
    </row>
    <row r="249" spans="2:25" s="41" customFormat="1" ht="18.75">
      <c r="B249" s="16" t="s">
        <v>339</v>
      </c>
      <c r="C249" s="16" t="s">
        <v>223</v>
      </c>
      <c r="D249" s="36" t="s">
        <v>829</v>
      </c>
      <c r="E249" s="57">
        <v>1</v>
      </c>
      <c r="F249" s="16" t="s">
        <v>355</v>
      </c>
      <c r="G249" s="255">
        <v>1.5</v>
      </c>
      <c r="H249" s="255">
        <v>0.9</v>
      </c>
      <c r="I249" s="100">
        <v>69</v>
      </c>
      <c r="J249" s="207" cm="1">
        <f t="array" ref="J249">_xlfn.XLOOKUP($I249,Inputs!$C$6:C$23,Inputs!$D$6:D$23)*$G249</f>
        <v>0.5764285714285714</v>
      </c>
      <c r="K249" s="258">
        <f t="shared" ref="K249:K273" si="8">IF((42.4*(H249)^(-0.6595))&gt;=3,3,(IF(42.4*(H249)^(-0.6595)&lt;=0.5,0.5,(42.4*(H249)^(-0.6595)))))</f>
        <v>3</v>
      </c>
      <c r="L249" s="241"/>
      <c r="M249" s="241"/>
      <c r="N249" s="241"/>
      <c r="O249" s="241"/>
      <c r="P249" s="241"/>
      <c r="Q249" s="211">
        <f>_xlfn.XLOOKUP($I249,Inputs!$G$6:$G$23,Inputs!$J$6:$J$23)*$K249</f>
        <v>36</v>
      </c>
      <c r="R249" s="211">
        <f>_xlfn.XLOOKUP($I249,Inputs!$G$6:$G$23,Inputs!$K$6:$K$23)*$K249</f>
        <v>39</v>
      </c>
      <c r="S249" s="75" t="s">
        <v>879</v>
      </c>
      <c r="T249" s="68" t="s">
        <v>1162</v>
      </c>
      <c r="U249" s="75" t="s">
        <v>567</v>
      </c>
      <c r="V249" s="68" t="s">
        <v>1161</v>
      </c>
      <c r="W249" s="15"/>
      <c r="X249" s="15"/>
      <c r="Y249" s="57">
        <v>121</v>
      </c>
    </row>
    <row r="250" spans="2:25" s="160" customFormat="1" ht="18.75">
      <c r="B250" s="16" t="s">
        <v>333</v>
      </c>
      <c r="C250" s="16" t="s">
        <v>223</v>
      </c>
      <c r="D250" s="36" t="s">
        <v>829</v>
      </c>
      <c r="E250" s="57">
        <v>1</v>
      </c>
      <c r="F250" s="16" t="s">
        <v>355</v>
      </c>
      <c r="G250" s="255">
        <v>31.7</v>
      </c>
      <c r="H250" s="255">
        <v>19.600000000000001</v>
      </c>
      <c r="I250" s="100">
        <v>69</v>
      </c>
      <c r="J250" s="207" cm="1">
        <f t="array" ref="J250">_xlfn.XLOOKUP($I250,Inputs!$C$6:C$23,Inputs!$D$6:D$23)*$G250</f>
        <v>12.181857142857142</v>
      </c>
      <c r="K250" s="258">
        <f t="shared" si="8"/>
        <v>3</v>
      </c>
      <c r="L250" s="241"/>
      <c r="M250" s="241"/>
      <c r="N250" s="241"/>
      <c r="O250" s="241"/>
      <c r="P250" s="241"/>
      <c r="Q250" s="211">
        <f>_xlfn.XLOOKUP($I250,Inputs!$G$6:$G$23,Inputs!$J$6:$J$23)*$K250</f>
        <v>36</v>
      </c>
      <c r="R250" s="211">
        <f>_xlfn.XLOOKUP($I250,Inputs!$G$6:$G$23,Inputs!$K$6:$K$23)*$K250</f>
        <v>39</v>
      </c>
      <c r="S250" s="75" t="s">
        <v>452</v>
      </c>
      <c r="T250" s="68" t="s">
        <v>1320</v>
      </c>
      <c r="U250" s="75" t="s">
        <v>513</v>
      </c>
      <c r="V250" s="68" t="s">
        <v>1208</v>
      </c>
      <c r="W250" s="15"/>
      <c r="X250" s="15"/>
      <c r="Y250" s="57">
        <v>89</v>
      </c>
    </row>
    <row r="251" spans="2:25" s="41" customFormat="1" ht="18.75">
      <c r="B251" s="16" t="s">
        <v>241</v>
      </c>
      <c r="C251" s="16" t="s">
        <v>223</v>
      </c>
      <c r="D251" s="36" t="s">
        <v>829</v>
      </c>
      <c r="E251" s="57">
        <v>1</v>
      </c>
      <c r="F251" s="16" t="s">
        <v>355</v>
      </c>
      <c r="G251" s="256">
        <v>30</v>
      </c>
      <c r="H251" s="256">
        <v>18.5</v>
      </c>
      <c r="I251" s="100">
        <v>138</v>
      </c>
      <c r="J251" s="207" cm="1">
        <f t="array" ref="J251">_xlfn.XLOOKUP($I251,Inputs!$C$6:C$23,Inputs!$D$6:D$23)*$G251</f>
        <v>13.007142857142858</v>
      </c>
      <c r="K251" s="258">
        <f t="shared" si="8"/>
        <v>3</v>
      </c>
      <c r="L251" s="241"/>
      <c r="M251" s="241"/>
      <c r="N251" s="241"/>
      <c r="O251" s="241"/>
      <c r="P251" s="241"/>
      <c r="Q251" s="211">
        <f>_xlfn.XLOOKUP($I251,Inputs!$G$6:$G$23,Inputs!$J$6:$J$23)*$K251</f>
        <v>141</v>
      </c>
      <c r="R251" s="211">
        <f>_xlfn.XLOOKUP($I251,Inputs!$G$6:$G$23,Inputs!$K$6:$K$23)*$K251</f>
        <v>156</v>
      </c>
      <c r="S251" s="179" t="s">
        <v>923</v>
      </c>
      <c r="T251" s="68" t="s">
        <v>1260</v>
      </c>
      <c r="U251" s="75" t="s">
        <v>888</v>
      </c>
      <c r="V251" s="68" t="s">
        <v>1220</v>
      </c>
      <c r="W251" s="15"/>
      <c r="X251" s="15"/>
      <c r="Y251" s="57">
        <v>242</v>
      </c>
    </row>
    <row r="252" spans="2:25" s="41" customFormat="1" ht="18.75">
      <c r="B252" s="16" t="s">
        <v>261</v>
      </c>
      <c r="C252" s="16" t="s">
        <v>223</v>
      </c>
      <c r="D252" s="36" t="s">
        <v>829</v>
      </c>
      <c r="E252" s="57">
        <v>1</v>
      </c>
      <c r="F252" s="16" t="s">
        <v>355</v>
      </c>
      <c r="G252" s="256">
        <v>95</v>
      </c>
      <c r="H252" s="256">
        <v>58.6</v>
      </c>
      <c r="I252" s="100">
        <v>138</v>
      </c>
      <c r="J252" s="207" cm="1">
        <f t="array" ref="J252">_xlfn.XLOOKUP($I252,Inputs!$C$6:C$23,Inputs!$D$6:D$23)*$G252</f>
        <v>41.189285714285717</v>
      </c>
      <c r="K252" s="258">
        <f t="shared" si="8"/>
        <v>2.8935925582076938</v>
      </c>
      <c r="L252" s="241"/>
      <c r="M252" s="241"/>
      <c r="N252" s="241"/>
      <c r="O252" s="241"/>
      <c r="P252" s="241"/>
      <c r="Q252" s="211">
        <f>_xlfn.XLOOKUP($I252,Inputs!$G$6:$G$23,Inputs!$J$6:$J$23)*$K252</f>
        <v>135.99885023576161</v>
      </c>
      <c r="R252" s="211">
        <f>_xlfn.XLOOKUP($I252,Inputs!$G$6:$G$23,Inputs!$K$6:$K$23)*$K252</f>
        <v>150.46681302680008</v>
      </c>
      <c r="S252" s="75" t="s">
        <v>533</v>
      </c>
      <c r="T252" s="68" t="s">
        <v>1213</v>
      </c>
      <c r="U252" s="75" t="s">
        <v>888</v>
      </c>
      <c r="V252" s="68" t="s">
        <v>1220</v>
      </c>
      <c r="W252" s="15"/>
      <c r="X252" s="15"/>
      <c r="Y252" s="57">
        <v>225</v>
      </c>
    </row>
    <row r="253" spans="2:25" s="41" customFormat="1" ht="18.75">
      <c r="B253" s="16" t="s">
        <v>275</v>
      </c>
      <c r="C253" s="16" t="s">
        <v>223</v>
      </c>
      <c r="D253" s="36" t="s">
        <v>829</v>
      </c>
      <c r="E253" s="57">
        <v>1</v>
      </c>
      <c r="F253" s="16" t="s">
        <v>355</v>
      </c>
      <c r="G253" s="255">
        <v>7.4</v>
      </c>
      <c r="H253" s="255">
        <v>4.5999999999999996</v>
      </c>
      <c r="I253" s="100">
        <v>69</v>
      </c>
      <c r="J253" s="207" cm="1">
        <f t="array" ref="J253">_xlfn.XLOOKUP($I253,Inputs!$C$6:C$23,Inputs!$D$6:D$23)*$G253</f>
        <v>2.8437142857142859</v>
      </c>
      <c r="K253" s="258">
        <f t="shared" si="8"/>
        <v>3</v>
      </c>
      <c r="L253" s="241"/>
      <c r="M253" s="241"/>
      <c r="N253" s="241"/>
      <c r="O253" s="241"/>
      <c r="P253" s="241"/>
      <c r="Q253" s="211">
        <f>_xlfn.XLOOKUP($I253,Inputs!$G$6:$G$23,Inputs!$J$6:$J$23)*$K253</f>
        <v>36</v>
      </c>
      <c r="R253" s="211">
        <f>_xlfn.XLOOKUP($I253,Inputs!$G$6:$G$23,Inputs!$K$6:$K$23)*$K253</f>
        <v>39</v>
      </c>
      <c r="S253" s="75" t="s">
        <v>888</v>
      </c>
      <c r="T253" s="68" t="s">
        <v>1220</v>
      </c>
      <c r="U253" s="75" t="s">
        <v>889</v>
      </c>
      <c r="V253" s="68" t="s">
        <v>1186</v>
      </c>
      <c r="W253" s="15"/>
      <c r="X253" s="15"/>
      <c r="Y253" s="57">
        <v>145</v>
      </c>
    </row>
    <row r="254" spans="2:25" s="41" customFormat="1" ht="18.75">
      <c r="B254" s="16" t="s">
        <v>276</v>
      </c>
      <c r="C254" s="16" t="s">
        <v>223</v>
      </c>
      <c r="D254" s="36" t="s">
        <v>829</v>
      </c>
      <c r="E254" s="57">
        <v>1</v>
      </c>
      <c r="F254" s="16" t="s">
        <v>355</v>
      </c>
      <c r="G254" s="255">
        <v>7.4</v>
      </c>
      <c r="H254" s="255">
        <v>4.5999999999999996</v>
      </c>
      <c r="I254" s="100">
        <v>69</v>
      </c>
      <c r="J254" s="207" cm="1">
        <f t="array" ref="J254">_xlfn.XLOOKUP($I254,Inputs!$C$6:C$23,Inputs!$D$6:D$23)*$G254</f>
        <v>2.8437142857142859</v>
      </c>
      <c r="K254" s="258">
        <f t="shared" si="8"/>
        <v>3</v>
      </c>
      <c r="L254" s="241"/>
      <c r="M254" s="241"/>
      <c r="N254" s="241"/>
      <c r="O254" s="241"/>
      <c r="P254" s="241"/>
      <c r="Q254" s="211">
        <f>_xlfn.XLOOKUP($I254,Inputs!$G$6:$G$23,Inputs!$J$6:$J$23)*$K254</f>
        <v>36</v>
      </c>
      <c r="R254" s="211">
        <f>_xlfn.XLOOKUP($I254,Inputs!$G$6:$G$23,Inputs!$K$6:$K$23)*$K254</f>
        <v>39</v>
      </c>
      <c r="S254" s="75" t="s">
        <v>888</v>
      </c>
      <c r="T254" s="68" t="s">
        <v>1220</v>
      </c>
      <c r="U254" s="75" t="s">
        <v>889</v>
      </c>
      <c r="V254" s="68" t="s">
        <v>1186</v>
      </c>
      <c r="W254" s="15"/>
      <c r="X254" s="15"/>
      <c r="Y254" s="57">
        <v>148</v>
      </c>
    </row>
    <row r="255" spans="2:25" s="41" customFormat="1" ht="18.75">
      <c r="B255" s="16" t="s">
        <v>260</v>
      </c>
      <c r="C255" s="16" t="s">
        <v>223</v>
      </c>
      <c r="D255" s="36" t="s">
        <v>829</v>
      </c>
      <c r="E255" s="57">
        <v>1</v>
      </c>
      <c r="F255" s="16" t="s">
        <v>355</v>
      </c>
      <c r="G255" s="256">
        <v>6</v>
      </c>
      <c r="H255" s="256">
        <v>3.7</v>
      </c>
      <c r="I255" s="100">
        <v>138</v>
      </c>
      <c r="J255" s="207" cm="1">
        <f t="array" ref="J255">_xlfn.XLOOKUP($I255,Inputs!$C$6:C$23,Inputs!$D$6:D$23)*$G255</f>
        <v>2.6014285714285714</v>
      </c>
      <c r="K255" s="258">
        <f t="shared" si="8"/>
        <v>3</v>
      </c>
      <c r="L255" s="241"/>
      <c r="M255" s="241"/>
      <c r="N255" s="241"/>
      <c r="O255" s="241"/>
      <c r="P255" s="241"/>
      <c r="Q255" s="211">
        <f>_xlfn.XLOOKUP($I255,Inputs!$G$6:$G$23,Inputs!$J$6:$J$23)*$K255</f>
        <v>141</v>
      </c>
      <c r="R255" s="211">
        <f>_xlfn.XLOOKUP($I255,Inputs!$G$6:$G$23,Inputs!$K$6:$K$23)*$K255</f>
        <v>156</v>
      </c>
      <c r="S255" s="212" t="s">
        <v>541</v>
      </c>
      <c r="T255" s="68" t="s">
        <v>1231</v>
      </c>
      <c r="U255" s="75" t="s">
        <v>484</v>
      </c>
      <c r="V255" s="68" t="s">
        <v>1322</v>
      </c>
      <c r="W255" s="15"/>
      <c r="X255" s="15"/>
      <c r="Y255" s="57">
        <v>198</v>
      </c>
    </row>
    <row r="256" spans="2:25" s="41" customFormat="1" ht="18.75">
      <c r="B256" s="16" t="s">
        <v>317</v>
      </c>
      <c r="C256" s="16" t="s">
        <v>223</v>
      </c>
      <c r="D256" s="36" t="s">
        <v>829</v>
      </c>
      <c r="E256" s="57">
        <v>1</v>
      </c>
      <c r="F256" s="16" t="s">
        <v>355</v>
      </c>
      <c r="G256" s="255">
        <v>1.2</v>
      </c>
      <c r="H256" s="255">
        <v>0.7</v>
      </c>
      <c r="I256" s="100">
        <v>69</v>
      </c>
      <c r="J256" s="207" cm="1">
        <f t="array" ref="J256">_xlfn.XLOOKUP($I256,Inputs!$C$6:C$23,Inputs!$D$6:D$23)*$G256</f>
        <v>0.46114285714285713</v>
      </c>
      <c r="K256" s="258">
        <f t="shared" si="8"/>
        <v>3</v>
      </c>
      <c r="L256" s="241"/>
      <c r="M256" s="241"/>
      <c r="N256" s="241"/>
      <c r="O256" s="241"/>
      <c r="P256" s="241"/>
      <c r="Q256" s="211">
        <f>_xlfn.XLOOKUP($I256,Inputs!$G$6:$G$23,Inputs!$J$6:$J$23)*$K256</f>
        <v>36</v>
      </c>
      <c r="R256" s="211">
        <f>_xlfn.XLOOKUP($I256,Inputs!$G$6:$G$23,Inputs!$K$6:$K$23)*$K256</f>
        <v>39</v>
      </c>
      <c r="S256" s="75" t="s">
        <v>938</v>
      </c>
      <c r="T256" s="68" t="s">
        <v>939</v>
      </c>
      <c r="U256" s="75" t="s">
        <v>940</v>
      </c>
      <c r="V256" s="68" t="s">
        <v>1340</v>
      </c>
      <c r="W256" s="15"/>
      <c r="X256" s="15"/>
      <c r="Y256" s="57">
        <v>27</v>
      </c>
    </row>
    <row r="257" spans="2:25" s="41" customFormat="1" ht="18.75">
      <c r="B257" s="16" t="s">
        <v>393</v>
      </c>
      <c r="C257" s="16" t="s">
        <v>223</v>
      </c>
      <c r="D257" s="36" t="s">
        <v>829</v>
      </c>
      <c r="E257" s="57">
        <v>1</v>
      </c>
      <c r="F257" s="16" t="s">
        <v>355</v>
      </c>
      <c r="G257" s="255">
        <v>5</v>
      </c>
      <c r="H257" s="255">
        <v>3.1</v>
      </c>
      <c r="I257" s="100">
        <v>69</v>
      </c>
      <c r="J257" s="207" cm="1">
        <f t="array" ref="J257">_xlfn.XLOOKUP($I257,Inputs!$C$6:C$23,Inputs!$D$6:D$23)*$G257</f>
        <v>1.9214285714285715</v>
      </c>
      <c r="K257" s="258">
        <f t="shared" si="8"/>
        <v>3</v>
      </c>
      <c r="L257" s="241"/>
      <c r="M257" s="241"/>
      <c r="N257" s="241"/>
      <c r="O257" s="241"/>
      <c r="P257" s="241"/>
      <c r="Q257" s="211">
        <f>_xlfn.XLOOKUP($I257,Inputs!$G$6:$G$23,Inputs!$J$6:$J$23)*$K257</f>
        <v>36</v>
      </c>
      <c r="R257" s="211">
        <f>_xlfn.XLOOKUP($I257,Inputs!$G$6:$G$23,Inputs!$K$6:$K$23)*$K257</f>
        <v>39</v>
      </c>
      <c r="S257" s="75" t="s">
        <v>906</v>
      </c>
      <c r="T257" s="68" t="s">
        <v>1245</v>
      </c>
      <c r="U257" s="75" t="s">
        <v>938</v>
      </c>
      <c r="V257" s="68" t="s">
        <v>939</v>
      </c>
      <c r="W257" s="15"/>
      <c r="X257" s="15"/>
      <c r="Y257" s="57">
        <v>25</v>
      </c>
    </row>
    <row r="258" spans="2:25" s="41" customFormat="1" ht="18.75">
      <c r="B258" s="16" t="s">
        <v>368</v>
      </c>
      <c r="C258" s="16" t="s">
        <v>223</v>
      </c>
      <c r="D258" s="36" t="s">
        <v>829</v>
      </c>
      <c r="E258" s="57">
        <v>1</v>
      </c>
      <c r="F258" s="16" t="s">
        <v>355</v>
      </c>
      <c r="G258" s="255">
        <v>12.5</v>
      </c>
      <c r="H258" s="255">
        <v>7.7</v>
      </c>
      <c r="I258" s="100">
        <v>69</v>
      </c>
      <c r="J258" s="207" cm="1">
        <f t="array" ref="J258">_xlfn.XLOOKUP($I258,Inputs!$C$6:C$23,Inputs!$D$6:D$23)*$G258</f>
        <v>4.8035714285714288</v>
      </c>
      <c r="K258" s="258">
        <f t="shared" si="8"/>
        <v>3</v>
      </c>
      <c r="L258" s="241"/>
      <c r="M258" s="241"/>
      <c r="N258" s="241"/>
      <c r="O258" s="241"/>
      <c r="P258" s="241"/>
      <c r="Q258" s="211">
        <f>_xlfn.XLOOKUP($I258,Inputs!$G$6:$G$23,Inputs!$J$6:$J$23)*$K258</f>
        <v>36</v>
      </c>
      <c r="R258" s="211">
        <f>_xlfn.XLOOKUP($I258,Inputs!$G$6:$G$23,Inputs!$K$6:$K$23)*$K258</f>
        <v>39</v>
      </c>
      <c r="S258" s="75" t="s">
        <v>875</v>
      </c>
      <c r="T258" s="68" t="s">
        <v>1196</v>
      </c>
      <c r="U258" s="75" t="s">
        <v>922</v>
      </c>
      <c r="V258" s="68" t="s">
        <v>1323</v>
      </c>
      <c r="W258" s="15"/>
      <c r="X258" s="15"/>
      <c r="Y258" s="57">
        <v>125</v>
      </c>
    </row>
    <row r="259" spans="2:25" s="41" customFormat="1" ht="18.75">
      <c r="B259" s="16" t="s">
        <v>278</v>
      </c>
      <c r="C259" s="16" t="s">
        <v>223</v>
      </c>
      <c r="D259" s="36" t="s">
        <v>829</v>
      </c>
      <c r="E259" s="57">
        <v>1</v>
      </c>
      <c r="F259" s="16" t="s">
        <v>355</v>
      </c>
      <c r="G259" s="256">
        <v>15</v>
      </c>
      <c r="H259" s="256">
        <v>9.3000000000000007</v>
      </c>
      <c r="I259" s="100">
        <v>138</v>
      </c>
      <c r="J259" s="207" cm="1">
        <f t="array" ref="J259">_xlfn.XLOOKUP($I259,Inputs!$C$6:C$23,Inputs!$D$6:D$23)*$G259</f>
        <v>6.503571428571429</v>
      </c>
      <c r="K259" s="258">
        <f t="shared" si="8"/>
        <v>3</v>
      </c>
      <c r="L259" s="241"/>
      <c r="M259" s="241"/>
      <c r="N259" s="241"/>
      <c r="O259" s="241"/>
      <c r="P259" s="241"/>
      <c r="Q259" s="211">
        <f>_xlfn.XLOOKUP($I259,Inputs!$G$6:$G$23,Inputs!$J$6:$J$23)*$K259</f>
        <v>141</v>
      </c>
      <c r="R259" s="211">
        <f>_xlfn.XLOOKUP($I259,Inputs!$G$6:$G$23,Inputs!$K$6:$K$23)*$K259</f>
        <v>156</v>
      </c>
      <c r="S259" s="75" t="s">
        <v>550</v>
      </c>
      <c r="T259" s="68" t="s">
        <v>1263</v>
      </c>
      <c r="U259" s="75" t="s">
        <v>922</v>
      </c>
      <c r="V259" s="68" t="s">
        <v>1323</v>
      </c>
      <c r="W259" s="15"/>
      <c r="X259" s="15"/>
      <c r="Y259" s="57">
        <v>170</v>
      </c>
    </row>
    <row r="260" spans="2:25" s="41" customFormat="1" ht="18.75">
      <c r="B260" s="16" t="s">
        <v>338</v>
      </c>
      <c r="C260" s="16" t="s">
        <v>223</v>
      </c>
      <c r="D260" s="36" t="s">
        <v>829</v>
      </c>
      <c r="E260" s="57">
        <v>1</v>
      </c>
      <c r="F260" s="16" t="s">
        <v>355</v>
      </c>
      <c r="G260" s="255">
        <v>7.5</v>
      </c>
      <c r="H260" s="255">
        <v>4.5999999999999996</v>
      </c>
      <c r="I260" s="100">
        <v>69</v>
      </c>
      <c r="J260" s="207" cm="1">
        <f t="array" ref="J260">_xlfn.XLOOKUP($I260,Inputs!$C$6:C$23,Inputs!$D$6:D$23)*$G260</f>
        <v>2.8821428571428571</v>
      </c>
      <c r="K260" s="258">
        <f t="shared" si="8"/>
        <v>3</v>
      </c>
      <c r="L260" s="241"/>
      <c r="M260" s="241"/>
      <c r="N260" s="241"/>
      <c r="O260" s="241"/>
      <c r="P260" s="241"/>
      <c r="Q260" s="211">
        <f>_xlfn.XLOOKUP($I260,Inputs!$G$6:$G$23,Inputs!$J$6:$J$23)*$K260</f>
        <v>36</v>
      </c>
      <c r="R260" s="211">
        <f>_xlfn.XLOOKUP($I260,Inputs!$G$6:$G$23,Inputs!$K$6:$K$23)*$K260</f>
        <v>39</v>
      </c>
      <c r="S260" s="75" t="s">
        <v>438</v>
      </c>
      <c r="T260" s="68" t="s">
        <v>1165</v>
      </c>
      <c r="U260" s="75" t="s">
        <v>440</v>
      </c>
      <c r="V260" s="68" t="s">
        <v>1164</v>
      </c>
      <c r="W260" s="15"/>
      <c r="X260" s="15"/>
      <c r="Y260" s="57">
        <v>114</v>
      </c>
    </row>
    <row r="261" spans="2:25" s="41" customFormat="1" ht="18.75">
      <c r="B261" s="16" t="s">
        <v>314</v>
      </c>
      <c r="C261" s="16" t="s">
        <v>223</v>
      </c>
      <c r="D261" s="36" t="s">
        <v>829</v>
      </c>
      <c r="E261" s="57">
        <v>1</v>
      </c>
      <c r="F261" s="16" t="s">
        <v>355</v>
      </c>
      <c r="G261" s="255">
        <v>1</v>
      </c>
      <c r="H261" s="255">
        <v>0.6</v>
      </c>
      <c r="I261" s="100">
        <v>69</v>
      </c>
      <c r="J261" s="207" cm="1">
        <f t="array" ref="J261">_xlfn.XLOOKUP($I261,Inputs!$C$6:C$23,Inputs!$D$6:D$23)*$G261</f>
        <v>0.38428571428571429</v>
      </c>
      <c r="K261" s="258">
        <f t="shared" si="8"/>
        <v>3</v>
      </c>
      <c r="L261" s="241"/>
      <c r="M261" s="241"/>
      <c r="N261" s="241"/>
      <c r="O261" s="241"/>
      <c r="P261" s="241"/>
      <c r="Q261" s="211">
        <f>_xlfn.XLOOKUP($I261,Inputs!$G$6:$G$23,Inputs!$J$6:$J$23)*$K261</f>
        <v>36</v>
      </c>
      <c r="R261" s="211">
        <f>_xlfn.XLOOKUP($I261,Inputs!$G$6:$G$23,Inputs!$K$6:$K$23)*$K261</f>
        <v>39</v>
      </c>
      <c r="S261" s="212" t="s">
        <v>909</v>
      </c>
      <c r="T261" s="68" t="s">
        <v>897</v>
      </c>
      <c r="U261" s="212" t="s">
        <v>890</v>
      </c>
      <c r="V261" s="68" t="s">
        <v>1181</v>
      </c>
      <c r="W261" s="15"/>
      <c r="X261" s="15" t="s">
        <v>872</v>
      </c>
      <c r="Y261" s="57">
        <v>19</v>
      </c>
    </row>
    <row r="262" spans="2:25" s="41" customFormat="1" ht="18.75">
      <c r="B262" s="16" t="s">
        <v>346</v>
      </c>
      <c r="C262" s="16" t="s">
        <v>223</v>
      </c>
      <c r="D262" s="36" t="s">
        <v>829</v>
      </c>
      <c r="E262" s="57">
        <v>1</v>
      </c>
      <c r="F262" s="16" t="s">
        <v>355</v>
      </c>
      <c r="G262" s="255">
        <v>6.4</v>
      </c>
      <c r="H262" s="255">
        <v>4</v>
      </c>
      <c r="I262" s="100">
        <v>69</v>
      </c>
      <c r="J262" s="207" cm="1">
        <f t="array" ref="J262">_xlfn.XLOOKUP($I262,Inputs!$C$6:C$23,Inputs!$D$6:D$23)*$G262</f>
        <v>2.4594285714285715</v>
      </c>
      <c r="K262" s="258">
        <f t="shared" si="8"/>
        <v>3</v>
      </c>
      <c r="L262" s="241"/>
      <c r="M262" s="241"/>
      <c r="N262" s="241"/>
      <c r="O262" s="241"/>
      <c r="P262" s="241"/>
      <c r="Q262" s="211">
        <f>_xlfn.XLOOKUP($I262,Inputs!$G$6:$G$23,Inputs!$J$6:$J$23)*$K262</f>
        <v>36</v>
      </c>
      <c r="R262" s="211">
        <f>_xlfn.XLOOKUP($I262,Inputs!$G$6:$G$23,Inputs!$K$6:$K$23)*$K262</f>
        <v>39</v>
      </c>
      <c r="S262" s="75" t="s">
        <v>888</v>
      </c>
      <c r="T262" s="68" t="s">
        <v>1220</v>
      </c>
      <c r="U262" s="75" t="s">
        <v>479</v>
      </c>
      <c r="V262" s="68" t="s">
        <v>1324</v>
      </c>
      <c r="W262" s="15"/>
      <c r="X262" s="15"/>
      <c r="Y262" s="57">
        <v>153</v>
      </c>
    </row>
    <row r="263" spans="2:25" s="41" customFormat="1" ht="18.75">
      <c r="B263" s="16" t="s">
        <v>335</v>
      </c>
      <c r="C263" s="16" t="s">
        <v>223</v>
      </c>
      <c r="D263" s="36" t="s">
        <v>829</v>
      </c>
      <c r="E263" s="57">
        <v>1</v>
      </c>
      <c r="F263" s="16" t="s">
        <v>355</v>
      </c>
      <c r="G263" s="255">
        <v>4.5</v>
      </c>
      <c r="H263" s="255">
        <v>2.8</v>
      </c>
      <c r="I263" s="100">
        <v>69</v>
      </c>
      <c r="J263" s="207" cm="1">
        <f t="array" ref="J263">_xlfn.XLOOKUP($I263,Inputs!$C$6:C$23,Inputs!$D$6:D$23)*$G263</f>
        <v>1.7292857142857143</v>
      </c>
      <c r="K263" s="258">
        <f t="shared" si="8"/>
        <v>3</v>
      </c>
      <c r="L263" s="241"/>
      <c r="M263" s="241"/>
      <c r="N263" s="241"/>
      <c r="O263" s="241"/>
      <c r="P263" s="241"/>
      <c r="Q263" s="211">
        <f>_xlfn.XLOOKUP($I263,Inputs!$G$6:$G$23,Inputs!$J$6:$J$23)*$K263</f>
        <v>36</v>
      </c>
      <c r="R263" s="211">
        <f>_xlfn.XLOOKUP($I263,Inputs!$G$6:$G$23,Inputs!$K$6:$K$23)*$K263</f>
        <v>39</v>
      </c>
      <c r="S263" s="75" t="s">
        <v>882</v>
      </c>
      <c r="T263" s="68" t="s">
        <v>1204</v>
      </c>
      <c r="U263" s="75" t="s">
        <v>455</v>
      </c>
      <c r="V263" s="68" t="s">
        <v>1210</v>
      </c>
      <c r="W263" s="15"/>
      <c r="X263" s="15"/>
      <c r="Y263" s="57">
        <v>91</v>
      </c>
    </row>
    <row r="264" spans="2:25" s="41" customFormat="1" ht="18.75">
      <c r="B264" s="16" t="s">
        <v>325</v>
      </c>
      <c r="C264" s="16" t="s">
        <v>223</v>
      </c>
      <c r="D264" s="36" t="s">
        <v>829</v>
      </c>
      <c r="E264" s="57">
        <v>1</v>
      </c>
      <c r="F264" s="16" t="s">
        <v>355</v>
      </c>
      <c r="G264" s="255">
        <v>2.7</v>
      </c>
      <c r="H264" s="255">
        <v>1.7</v>
      </c>
      <c r="I264" s="100">
        <v>69</v>
      </c>
      <c r="J264" s="207" cm="1">
        <f t="array" ref="J264">_xlfn.XLOOKUP($I264,Inputs!$C$6:C$23,Inputs!$D$6:D$23)*$G264</f>
        <v>1.0375714285714286</v>
      </c>
      <c r="K264" s="258">
        <f t="shared" si="8"/>
        <v>3</v>
      </c>
      <c r="L264" s="241"/>
      <c r="M264" s="241"/>
      <c r="N264" s="241"/>
      <c r="O264" s="241"/>
      <c r="P264" s="241"/>
      <c r="Q264" s="211">
        <f>_xlfn.XLOOKUP($I264,Inputs!$G$6:$G$23,Inputs!$J$6:$J$23)*$K264</f>
        <v>36</v>
      </c>
      <c r="R264" s="211">
        <f>_xlfn.XLOOKUP($I264,Inputs!$G$6:$G$23,Inputs!$K$6:$K$23)*$K264</f>
        <v>39</v>
      </c>
      <c r="S264" s="212" t="s">
        <v>909</v>
      </c>
      <c r="T264" s="68" t="s">
        <v>897</v>
      </c>
      <c r="U264" s="75" t="s">
        <v>436</v>
      </c>
      <c r="V264" s="68" t="s">
        <v>1325</v>
      </c>
      <c r="W264" s="15"/>
      <c r="X264" s="15"/>
      <c r="Y264" s="57">
        <v>66</v>
      </c>
    </row>
    <row r="265" spans="2:25" s="160" customFormat="1" ht="18.75">
      <c r="B265" s="16" t="s">
        <v>314</v>
      </c>
      <c r="C265" s="16" t="s">
        <v>223</v>
      </c>
      <c r="D265" s="36" t="s">
        <v>829</v>
      </c>
      <c r="E265" s="57">
        <v>1</v>
      </c>
      <c r="F265" s="16" t="s">
        <v>355</v>
      </c>
      <c r="G265" s="255">
        <v>12</v>
      </c>
      <c r="H265" s="255">
        <v>7.4</v>
      </c>
      <c r="I265" s="100">
        <v>69</v>
      </c>
      <c r="J265" s="207" cm="1">
        <f t="array" ref="J265">_xlfn.XLOOKUP($I265,Inputs!$C$6:C$23,Inputs!$D$6:D$23)*$G265</f>
        <v>4.6114285714285712</v>
      </c>
      <c r="K265" s="258">
        <f t="shared" si="8"/>
        <v>3</v>
      </c>
      <c r="L265" s="241"/>
      <c r="M265" s="241"/>
      <c r="N265" s="241"/>
      <c r="O265" s="241"/>
      <c r="P265" s="241"/>
      <c r="Q265" s="211">
        <f>_xlfn.XLOOKUP($I265,Inputs!$G$6:$G$23,Inputs!$J$6:$J$23)*$K265</f>
        <v>36</v>
      </c>
      <c r="R265" s="211">
        <f>_xlfn.XLOOKUP($I265,Inputs!$G$6:$G$23,Inputs!$K$6:$K$23)*$K265</f>
        <v>39</v>
      </c>
      <c r="S265" s="75" t="s">
        <v>413</v>
      </c>
      <c r="T265" s="68" t="s">
        <v>1259</v>
      </c>
      <c r="U265" s="212" t="s">
        <v>909</v>
      </c>
      <c r="V265" s="68" t="s">
        <v>897</v>
      </c>
      <c r="W265" s="15"/>
      <c r="X265" s="15"/>
      <c r="Y265" s="57">
        <v>18</v>
      </c>
    </row>
    <row r="266" spans="2:25" s="41" customFormat="1" ht="18.75">
      <c r="B266" s="16" t="s">
        <v>284</v>
      </c>
      <c r="C266" s="16" t="s">
        <v>223</v>
      </c>
      <c r="D266" s="36" t="s">
        <v>829</v>
      </c>
      <c r="E266" s="57">
        <v>1</v>
      </c>
      <c r="F266" s="16" t="s">
        <v>355</v>
      </c>
      <c r="G266" s="256">
        <v>320</v>
      </c>
      <c r="H266" s="256">
        <v>197.5</v>
      </c>
      <c r="I266" s="100">
        <v>345</v>
      </c>
      <c r="J266" s="207" cm="1">
        <f t="array" ref="J266">_xlfn.XLOOKUP($I266,Inputs!$C$6:C$23,Inputs!$D$6:D$23)*$G266</f>
        <v>142.01481481481483</v>
      </c>
      <c r="K266" s="258">
        <f t="shared" si="8"/>
        <v>1.2984922268701615</v>
      </c>
      <c r="L266" s="241"/>
      <c r="M266" s="241"/>
      <c r="N266" s="241"/>
      <c r="O266" s="241"/>
      <c r="P266" s="241"/>
      <c r="Q266" s="211">
        <f>_xlfn.XLOOKUP($I266,Inputs!$G$6:$G$23,Inputs!$J$6:$J$23)*$K266</f>
        <v>422.00997373280251</v>
      </c>
      <c r="R266" s="211">
        <f>_xlfn.XLOOKUP($I266,Inputs!$G$6:$G$23,Inputs!$K$6:$K$23)*$K266</f>
        <v>551.85919641981866</v>
      </c>
      <c r="S266" s="75" t="s">
        <v>930</v>
      </c>
      <c r="T266" s="68" t="s">
        <v>1272</v>
      </c>
      <c r="U266" s="75" t="s">
        <v>892</v>
      </c>
      <c r="V266" s="68" t="s">
        <v>1218</v>
      </c>
      <c r="W266" s="15"/>
      <c r="X266" s="15"/>
      <c r="Y266" s="57">
        <v>270</v>
      </c>
    </row>
    <row r="267" spans="2:25" s="41" customFormat="1" ht="18.75">
      <c r="B267" s="16" t="s">
        <v>254</v>
      </c>
      <c r="C267" s="16" t="s">
        <v>223</v>
      </c>
      <c r="D267" s="36" t="s">
        <v>829</v>
      </c>
      <c r="E267" s="57">
        <v>1</v>
      </c>
      <c r="F267" s="16" t="s">
        <v>355</v>
      </c>
      <c r="G267" s="256">
        <v>40</v>
      </c>
      <c r="H267" s="256">
        <v>24.7</v>
      </c>
      <c r="I267" s="100">
        <v>230</v>
      </c>
      <c r="J267" s="207" cm="1">
        <f t="array" ref="J267">_xlfn.XLOOKUP($I267,Inputs!$C$6:C$23,Inputs!$D$6:D$23)*$G267</f>
        <v>19.2</v>
      </c>
      <c r="K267" s="258">
        <f t="shared" si="8"/>
        <v>3</v>
      </c>
      <c r="L267" s="241"/>
      <c r="M267" s="241"/>
      <c r="N267" s="241"/>
      <c r="O267" s="241"/>
      <c r="P267" s="241"/>
      <c r="Q267" s="211">
        <f>_xlfn.XLOOKUP($I267,Inputs!$G$6:$G$23,Inputs!$J$6:$J$23)*$K267</f>
        <v>402</v>
      </c>
      <c r="R267" s="211">
        <f>_xlfn.XLOOKUP($I267,Inputs!$G$6:$G$23,Inputs!$K$6:$K$23)*$K267</f>
        <v>435</v>
      </c>
      <c r="S267" s="75" t="s">
        <v>877</v>
      </c>
      <c r="T267" s="68" t="s">
        <v>1187</v>
      </c>
      <c r="U267" s="75" t="s">
        <v>892</v>
      </c>
      <c r="V267" s="68" t="s">
        <v>1218</v>
      </c>
      <c r="W267" s="15"/>
      <c r="X267" s="15"/>
      <c r="Y267" s="57">
        <v>260</v>
      </c>
    </row>
    <row r="268" spans="2:25" s="160" customFormat="1" ht="18.75">
      <c r="B268" s="75" t="s">
        <v>943</v>
      </c>
      <c r="C268" s="75" t="s">
        <v>223</v>
      </c>
      <c r="D268" s="36" t="s">
        <v>829</v>
      </c>
      <c r="E268" s="57">
        <v>1</v>
      </c>
      <c r="F268" s="75" t="s">
        <v>355</v>
      </c>
      <c r="G268" s="256">
        <v>40</v>
      </c>
      <c r="H268" s="256">
        <v>24.7</v>
      </c>
      <c r="I268" s="76">
        <v>230</v>
      </c>
      <c r="J268" s="207" cm="1">
        <f t="array" ref="J268">_xlfn.XLOOKUP($I268,Inputs!$C$6:C$23,Inputs!$D$6:D$23)*$G268</f>
        <v>19.2</v>
      </c>
      <c r="K268" s="258">
        <f t="shared" si="8"/>
        <v>3</v>
      </c>
      <c r="L268" s="241"/>
      <c r="M268" s="241"/>
      <c r="N268" s="241"/>
      <c r="O268" s="241"/>
      <c r="P268" s="241"/>
      <c r="Q268" s="211">
        <f>_xlfn.XLOOKUP($I268,Inputs!$G$6:$G$23,Inputs!$J$6:$J$23)*$K268</f>
        <v>402</v>
      </c>
      <c r="R268" s="211">
        <f>_xlfn.XLOOKUP($I268,Inputs!$G$6:$G$23,Inputs!$K$6:$K$23)*$K268</f>
        <v>435</v>
      </c>
      <c r="S268" s="75" t="s">
        <v>877</v>
      </c>
      <c r="T268" s="68" t="s">
        <v>1187</v>
      </c>
      <c r="U268" s="75" t="s">
        <v>892</v>
      </c>
      <c r="V268" s="68" t="s">
        <v>1218</v>
      </c>
      <c r="W268" s="15"/>
      <c r="X268" s="15"/>
      <c r="Y268" s="57">
        <v>265</v>
      </c>
    </row>
    <row r="269" spans="2:25" s="160" customFormat="1" ht="18.75">
      <c r="B269" s="75" t="s">
        <v>944</v>
      </c>
      <c r="C269" s="75" t="s">
        <v>223</v>
      </c>
      <c r="D269" s="36" t="s">
        <v>829</v>
      </c>
      <c r="E269" s="57">
        <v>1</v>
      </c>
      <c r="F269" s="75" t="s">
        <v>355</v>
      </c>
      <c r="G269" s="256">
        <v>40</v>
      </c>
      <c r="H269" s="256">
        <v>24.7</v>
      </c>
      <c r="I269" s="76">
        <v>230</v>
      </c>
      <c r="J269" s="207" cm="1">
        <f t="array" ref="J269">_xlfn.XLOOKUP($I269,Inputs!$C$6:C$23,Inputs!$D$6:D$23)*$G269</f>
        <v>19.2</v>
      </c>
      <c r="K269" s="258">
        <f t="shared" si="8"/>
        <v>3</v>
      </c>
      <c r="L269" s="241"/>
      <c r="M269" s="241"/>
      <c r="N269" s="241"/>
      <c r="O269" s="241"/>
      <c r="P269" s="241"/>
      <c r="Q269" s="211">
        <f>_xlfn.XLOOKUP($I269,Inputs!$G$6:$G$23,Inputs!$J$6:$J$23)*$K269</f>
        <v>402</v>
      </c>
      <c r="R269" s="211">
        <f>_xlfn.XLOOKUP($I269,Inputs!$G$6:$G$23,Inputs!$K$6:$K$23)*$K269</f>
        <v>435</v>
      </c>
      <c r="S269" s="75" t="s">
        <v>877</v>
      </c>
      <c r="T269" s="68" t="s">
        <v>1187</v>
      </c>
      <c r="U269" s="75" t="s">
        <v>892</v>
      </c>
      <c r="V269" s="68" t="s">
        <v>1218</v>
      </c>
      <c r="W269" s="15"/>
      <c r="X269" s="15"/>
      <c r="Y269" s="57">
        <v>266</v>
      </c>
    </row>
    <row r="270" spans="2:25" s="41" customFormat="1" ht="18.75">
      <c r="B270" s="16" t="s">
        <v>242</v>
      </c>
      <c r="C270" s="16" t="s">
        <v>223</v>
      </c>
      <c r="D270" s="36" t="s">
        <v>829</v>
      </c>
      <c r="E270" s="57">
        <v>1</v>
      </c>
      <c r="F270" s="16" t="s">
        <v>355</v>
      </c>
      <c r="G270" s="256">
        <v>45</v>
      </c>
      <c r="H270" s="256">
        <v>27.8</v>
      </c>
      <c r="I270" s="100">
        <v>230</v>
      </c>
      <c r="J270" s="207" cm="1">
        <f t="array" ref="J270">_xlfn.XLOOKUP($I270,Inputs!$C$6:C$23,Inputs!$D$6:D$23)*$G270</f>
        <v>21.599999999999998</v>
      </c>
      <c r="K270" s="258">
        <f t="shared" si="8"/>
        <v>3</v>
      </c>
      <c r="L270" s="241"/>
      <c r="M270" s="241"/>
      <c r="N270" s="241"/>
      <c r="O270" s="241"/>
      <c r="P270" s="241"/>
      <c r="Q270" s="211">
        <f>_xlfn.XLOOKUP($I270,Inputs!$G$6:$G$23,Inputs!$J$6:$J$23)*$K270</f>
        <v>402</v>
      </c>
      <c r="R270" s="211">
        <f>_xlfn.XLOOKUP($I270,Inputs!$G$6:$G$23,Inputs!$K$6:$K$23)*$K270</f>
        <v>435</v>
      </c>
      <c r="S270" s="75" t="s">
        <v>472</v>
      </c>
      <c r="T270" s="68" t="s">
        <v>1221</v>
      </c>
      <c r="U270" s="75" t="s">
        <v>892</v>
      </c>
      <c r="V270" s="68" t="s">
        <v>1218</v>
      </c>
      <c r="W270" s="15"/>
      <c r="X270" s="15"/>
      <c r="Y270" s="57">
        <v>262</v>
      </c>
    </row>
    <row r="271" spans="2:25" s="41" customFormat="1" ht="18.75">
      <c r="B271" s="16" t="s">
        <v>267</v>
      </c>
      <c r="C271" s="16" t="s">
        <v>223</v>
      </c>
      <c r="D271" s="36" t="s">
        <v>829</v>
      </c>
      <c r="E271" s="57">
        <v>1</v>
      </c>
      <c r="F271" s="16" t="s">
        <v>355</v>
      </c>
      <c r="G271" s="255">
        <v>6</v>
      </c>
      <c r="H271" s="255">
        <v>3.7</v>
      </c>
      <c r="I271" s="100">
        <v>69</v>
      </c>
      <c r="J271" s="207" cm="1">
        <f t="array" ref="J271">_xlfn.XLOOKUP($I271,Inputs!$C$6:C$23,Inputs!$D$6:D$23)*$G271</f>
        <v>2.3057142857142856</v>
      </c>
      <c r="K271" s="258">
        <f t="shared" si="8"/>
        <v>3</v>
      </c>
      <c r="L271" s="241"/>
      <c r="M271" s="241"/>
      <c r="N271" s="241"/>
      <c r="O271" s="241"/>
      <c r="P271" s="241"/>
      <c r="Q271" s="211">
        <f>_xlfn.XLOOKUP($I271,Inputs!$G$6:$G$23,Inputs!$J$6:$J$23)*$K271</f>
        <v>36</v>
      </c>
      <c r="R271" s="211">
        <f>_xlfn.XLOOKUP($I271,Inputs!$G$6:$G$23,Inputs!$K$6:$K$23)*$K271</f>
        <v>39</v>
      </c>
      <c r="S271" s="75" t="s">
        <v>405</v>
      </c>
      <c r="T271" s="68" t="s">
        <v>1258</v>
      </c>
      <c r="U271" s="75" t="s">
        <v>410</v>
      </c>
      <c r="V271" s="68" t="s">
        <v>1326</v>
      </c>
      <c r="W271" s="15"/>
      <c r="X271" s="15"/>
      <c r="Y271" s="57">
        <v>8</v>
      </c>
    </row>
    <row r="272" spans="2:25" s="41" customFormat="1" ht="18.75">
      <c r="B272" s="16" t="s">
        <v>256</v>
      </c>
      <c r="C272" s="16" t="s">
        <v>223</v>
      </c>
      <c r="D272" s="36" t="s">
        <v>829</v>
      </c>
      <c r="E272" s="57">
        <v>1</v>
      </c>
      <c r="F272" s="16" t="s">
        <v>355</v>
      </c>
      <c r="G272" s="255">
        <v>10</v>
      </c>
      <c r="H272" s="255">
        <v>6.2</v>
      </c>
      <c r="I272" s="100">
        <v>69</v>
      </c>
      <c r="J272" s="207" cm="1">
        <f t="array" ref="J272">_xlfn.XLOOKUP($I272,Inputs!$C$6:C$23,Inputs!$D$6:D$23)*$G272</f>
        <v>3.842857142857143</v>
      </c>
      <c r="K272" s="258">
        <f t="shared" si="8"/>
        <v>3</v>
      </c>
      <c r="L272" s="241"/>
      <c r="M272" s="241"/>
      <c r="N272" s="241"/>
      <c r="O272" s="241"/>
      <c r="P272" s="241"/>
      <c r="Q272" s="211">
        <f>_xlfn.XLOOKUP($I272,Inputs!$G$6:$G$23,Inputs!$J$6:$J$23)*$K272</f>
        <v>36</v>
      </c>
      <c r="R272" s="211">
        <f>_xlfn.XLOOKUP($I272,Inputs!$G$6:$G$23,Inputs!$K$6:$K$23)*$K272</f>
        <v>39</v>
      </c>
      <c r="S272" s="75" t="s">
        <v>571</v>
      </c>
      <c r="T272" s="68" t="s">
        <v>1156</v>
      </c>
      <c r="U272" s="75" t="s">
        <v>422</v>
      </c>
      <c r="V272" s="68" t="s">
        <v>1190</v>
      </c>
      <c r="W272" s="15"/>
      <c r="X272" s="15"/>
      <c r="Y272" s="57">
        <v>39</v>
      </c>
    </row>
    <row r="273" spans="1:34" s="41" customFormat="1" ht="18.75">
      <c r="B273" s="16" t="s">
        <v>337</v>
      </c>
      <c r="C273" s="16" t="s">
        <v>223</v>
      </c>
      <c r="D273" s="36" t="s">
        <v>829</v>
      </c>
      <c r="E273" s="57">
        <v>1</v>
      </c>
      <c r="F273" s="16" t="s">
        <v>355</v>
      </c>
      <c r="G273" s="255">
        <v>1</v>
      </c>
      <c r="H273" s="255">
        <v>0.6</v>
      </c>
      <c r="I273" s="100">
        <v>69</v>
      </c>
      <c r="J273" s="207" cm="1">
        <f t="array" ref="J273">_xlfn.XLOOKUP($I273,Inputs!$C$6:C$23,Inputs!$D$6:D$23)*$G273</f>
        <v>0.38428571428571429</v>
      </c>
      <c r="K273" s="258">
        <f t="shared" si="8"/>
        <v>3</v>
      </c>
      <c r="L273" s="241"/>
      <c r="M273" s="241"/>
      <c r="N273" s="241"/>
      <c r="O273" s="241"/>
      <c r="P273" s="241"/>
      <c r="Q273" s="211">
        <f>_xlfn.XLOOKUP($I273,Inputs!$G$6:$G$23,Inputs!$J$6:$J$23)*$K273</f>
        <v>36</v>
      </c>
      <c r="R273" s="211">
        <f>_xlfn.XLOOKUP($I273,Inputs!$G$6:$G$23,Inputs!$K$6:$K$23)*$K273</f>
        <v>39</v>
      </c>
      <c r="S273" s="75" t="s">
        <v>462</v>
      </c>
      <c r="T273" s="68" t="s">
        <v>1192</v>
      </c>
      <c r="U273" s="75" t="s">
        <v>520</v>
      </c>
      <c r="V273" s="68" t="s">
        <v>1191</v>
      </c>
      <c r="W273" s="15"/>
      <c r="X273" s="15"/>
      <c r="Y273" s="57">
        <v>111</v>
      </c>
    </row>
    <row r="274" spans="1:34">
      <c r="A274" s="41"/>
      <c r="B274" s="46"/>
      <c r="C274" s="41"/>
      <c r="D274" s="12"/>
      <c r="E274" s="46"/>
      <c r="F274" s="46"/>
      <c r="I274" s="46"/>
      <c r="X274" s="41"/>
      <c r="AD274" s="27"/>
      <c r="AF274" s="27"/>
      <c r="AG274" s="27"/>
      <c r="AH274" s="27"/>
    </row>
    <row r="275" spans="1:34">
      <c r="A275" s="41"/>
      <c r="B275" s="46"/>
      <c r="C275" s="41"/>
      <c r="D275" s="12"/>
      <c r="E275" s="46"/>
      <c r="F275" s="46"/>
      <c r="I275" s="46"/>
      <c r="X275" s="41"/>
      <c r="AD275" s="27"/>
      <c r="AF275" s="27"/>
      <c r="AG275" s="27"/>
      <c r="AH275" s="27"/>
    </row>
    <row r="276" spans="1:34" s="160" customFormat="1">
      <c r="B276" s="46"/>
      <c r="D276" s="12"/>
      <c r="E276" s="46"/>
      <c r="F276" s="46"/>
      <c r="G276" s="46"/>
      <c r="H276" s="46"/>
      <c r="I276" s="46"/>
      <c r="J276" s="46"/>
      <c r="L276" s="12"/>
      <c r="M276" s="12"/>
      <c r="N276" s="12"/>
      <c r="O276" s="12"/>
      <c r="P276" s="12"/>
    </row>
    <row r="277" spans="1:34" s="225" customFormat="1" ht="18.75">
      <c r="A277" s="200" t="s">
        <v>982</v>
      </c>
      <c r="K277" s="254"/>
    </row>
    <row r="278" spans="1:34" s="225" customFormat="1" ht="18.75">
      <c r="A278" s="3" t="s">
        <v>1367</v>
      </c>
      <c r="K278" s="254"/>
    </row>
    <row r="279" spans="1:34" s="225" customFormat="1" ht="18.75">
      <c r="A279" s="3" t="s">
        <v>1368</v>
      </c>
      <c r="K279" s="254"/>
    </row>
    <row r="280" spans="1:34" s="225" customFormat="1" ht="18.75">
      <c r="A280" s="3" t="s">
        <v>1369</v>
      </c>
      <c r="K280" s="254"/>
    </row>
    <row r="281" spans="1:34" s="225" customFormat="1" ht="18.75">
      <c r="A281" s="3" t="s">
        <v>1370</v>
      </c>
      <c r="K281" s="254"/>
    </row>
    <row r="282" spans="1:34" s="225" customFormat="1" ht="18.75">
      <c r="A282" s="3" t="s">
        <v>1371</v>
      </c>
      <c r="K282" s="254"/>
    </row>
    <row r="283" spans="1:34" s="225" customFormat="1" ht="18.75">
      <c r="A283" s="3" t="s">
        <v>1372</v>
      </c>
      <c r="K283" s="254"/>
    </row>
    <row r="284" spans="1:34" s="225" customFormat="1" ht="18.75">
      <c r="A284" s="3" t="s">
        <v>983</v>
      </c>
      <c r="K284" s="254"/>
    </row>
    <row r="285" spans="1:34" s="225" customFormat="1" ht="18.75">
      <c r="A285" s="3" t="s">
        <v>1373</v>
      </c>
      <c r="K285" s="254"/>
    </row>
    <row r="286" spans="1:34" s="225" customFormat="1" ht="18.75">
      <c r="A286" s="3" t="s">
        <v>1374</v>
      </c>
      <c r="K286" s="254"/>
    </row>
    <row r="287" spans="1:34" s="122" customFormat="1">
      <c r="B287" s="46"/>
      <c r="C287" s="46"/>
      <c r="D287" s="97"/>
      <c r="E287" s="46"/>
      <c r="F287" s="46"/>
      <c r="G287" s="46"/>
      <c r="H287" s="46"/>
      <c r="I287" s="46"/>
      <c r="L287" s="12"/>
      <c r="M287" s="12"/>
      <c r="N287" s="12"/>
      <c r="O287" s="12"/>
      <c r="P287" s="12"/>
    </row>
    <row r="288" spans="1:34" s="160" customFormat="1" ht="18.75">
      <c r="A288" s="58" t="s">
        <v>786</v>
      </c>
      <c r="B288" s="46"/>
      <c r="C288" s="43"/>
      <c r="D288" s="240"/>
      <c r="E288" s="47"/>
      <c r="F288" s="46"/>
      <c r="G288" s="46"/>
      <c r="H288" s="46"/>
      <c r="I288" s="46"/>
      <c r="J288" s="46"/>
      <c r="K288" s="46"/>
      <c r="L288" s="97"/>
      <c r="M288" s="97"/>
      <c r="N288" s="97"/>
      <c r="O288" s="97"/>
      <c r="P288" s="97"/>
      <c r="Q288" s="46"/>
      <c r="R288" s="46"/>
    </row>
    <row r="289" spans="1:20" s="160" customFormat="1" ht="18.75">
      <c r="A289" s="3" t="s">
        <v>1069</v>
      </c>
      <c r="B289" s="46"/>
      <c r="C289" s="46"/>
      <c r="D289" s="97"/>
      <c r="E289" s="46"/>
      <c r="F289" s="46"/>
      <c r="G289" s="46"/>
      <c r="H289" s="46"/>
      <c r="I289" s="46"/>
      <c r="K289" s="46"/>
      <c r="L289" s="97"/>
      <c r="M289" s="97"/>
      <c r="N289" s="97"/>
      <c r="O289" s="97"/>
      <c r="P289" s="97"/>
      <c r="Q289" s="46"/>
    </row>
    <row r="290" spans="1:20" s="160" customFormat="1">
      <c r="B290" s="46"/>
      <c r="C290" s="46"/>
      <c r="D290" s="97"/>
      <c r="E290" s="46"/>
      <c r="F290" s="43"/>
      <c r="G290" s="47"/>
      <c r="H290" s="47"/>
      <c r="I290" s="46"/>
      <c r="J290" s="46"/>
      <c r="K290" s="46"/>
      <c r="L290" s="97"/>
      <c r="M290" s="97"/>
      <c r="N290" s="97"/>
      <c r="O290" s="97"/>
      <c r="P290" s="97"/>
      <c r="Q290" s="46"/>
      <c r="R290" s="46"/>
      <c r="S290" s="46"/>
      <c r="T290" s="46"/>
    </row>
    <row r="291" spans="1:20" s="160" customFormat="1">
      <c r="B291" s="46"/>
      <c r="C291" s="46"/>
      <c r="D291" s="97"/>
      <c r="E291" s="46"/>
      <c r="F291" s="43"/>
      <c r="G291" s="47"/>
      <c r="H291" s="47"/>
      <c r="I291" s="46"/>
      <c r="J291" s="46"/>
      <c r="K291" s="46"/>
      <c r="L291" s="97"/>
      <c r="M291" s="97"/>
      <c r="N291" s="97"/>
      <c r="O291" s="97"/>
      <c r="P291" s="97"/>
      <c r="Q291" s="46"/>
      <c r="R291" s="46"/>
      <c r="S291" s="46"/>
      <c r="T291" s="46"/>
    </row>
    <row r="292" spans="1:20" s="160" customFormat="1">
      <c r="B292" s="46"/>
      <c r="C292" s="46"/>
      <c r="D292" s="97"/>
      <c r="E292" s="46"/>
      <c r="F292" s="43"/>
      <c r="G292" s="47"/>
      <c r="H292" s="47"/>
      <c r="I292" s="46"/>
      <c r="J292" s="46"/>
      <c r="K292" s="46"/>
      <c r="L292" s="97"/>
      <c r="M292" s="97"/>
      <c r="N292" s="97"/>
      <c r="O292" s="97"/>
      <c r="P292" s="97"/>
      <c r="Q292" s="46"/>
      <c r="R292" s="46"/>
      <c r="S292" s="46"/>
      <c r="T292" s="46"/>
    </row>
    <row r="293" spans="1:20" s="160" customFormat="1">
      <c r="B293" s="46"/>
      <c r="C293" s="46"/>
      <c r="D293" s="97"/>
      <c r="E293" s="46"/>
      <c r="F293" s="43"/>
      <c r="G293" s="47"/>
      <c r="H293" s="47"/>
      <c r="I293" s="46"/>
      <c r="J293" s="46"/>
      <c r="K293" s="46"/>
      <c r="L293" s="97"/>
      <c r="M293" s="97"/>
      <c r="N293" s="97"/>
      <c r="O293" s="97"/>
      <c r="P293" s="97"/>
      <c r="Q293" s="46"/>
      <c r="R293" s="46"/>
      <c r="S293" s="46"/>
      <c r="T293" s="46"/>
    </row>
    <row r="294" spans="1:20" s="160" customFormat="1">
      <c r="B294" s="46"/>
      <c r="C294" s="46"/>
      <c r="D294" s="97"/>
      <c r="E294" s="46"/>
      <c r="F294" s="43"/>
      <c r="G294" s="47"/>
      <c r="H294" s="47"/>
      <c r="I294" s="46"/>
      <c r="J294" s="46"/>
      <c r="K294" s="46"/>
      <c r="L294" s="97"/>
      <c r="M294" s="97"/>
      <c r="N294" s="97"/>
      <c r="O294" s="97"/>
      <c r="P294" s="97"/>
      <c r="Q294" s="46"/>
      <c r="R294" s="46"/>
      <c r="S294" s="46"/>
      <c r="T294" s="46"/>
    </row>
    <row r="295" spans="1:20" s="160" customFormat="1">
      <c r="B295" s="46"/>
      <c r="C295" s="46"/>
      <c r="D295" s="97"/>
      <c r="E295" s="46"/>
      <c r="F295" s="43"/>
      <c r="G295" s="47"/>
      <c r="H295" s="47"/>
      <c r="I295" s="46"/>
      <c r="J295" s="46"/>
      <c r="K295" s="46"/>
      <c r="L295" s="97"/>
      <c r="M295" s="97"/>
      <c r="N295" s="97"/>
      <c r="O295" s="97"/>
      <c r="P295" s="97"/>
      <c r="Q295" s="46"/>
      <c r="R295" s="46"/>
      <c r="S295" s="46"/>
      <c r="T295" s="46"/>
    </row>
    <row r="296" spans="1:20" s="160" customFormat="1">
      <c r="B296" s="46"/>
      <c r="C296" s="46"/>
      <c r="D296" s="97"/>
      <c r="E296" s="46"/>
      <c r="F296" s="43"/>
      <c r="G296" s="47"/>
      <c r="H296" s="47"/>
      <c r="I296" s="46"/>
      <c r="J296" s="46"/>
      <c r="K296" s="46"/>
      <c r="L296" s="97"/>
      <c r="M296" s="97"/>
      <c r="N296" s="97"/>
      <c r="O296" s="97"/>
      <c r="P296" s="97"/>
      <c r="Q296" s="46"/>
      <c r="R296" s="46"/>
      <c r="S296" s="46"/>
      <c r="T296" s="46"/>
    </row>
  </sheetData>
  <autoFilter ref="B3:Y3">
    <sortState ref="B4:Y273">
      <sortCondition ref="U3:U273"/>
    </sortState>
  </autoFilter>
  <pageMargins left="0.7" right="0.7" top="0.75" bottom="0.75" header="0.3" footer="0.3"/>
  <pageSetup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1"/>
  <sheetViews>
    <sheetView zoomScaleNormal="100" workbookViewId="0">
      <pane xSplit="1" ySplit="3" topLeftCell="B168" activePane="bottomRight" state="frozen"/>
      <selection pane="topRight" activeCell="B1" sqref="B1"/>
      <selection pane="bottomLeft" activeCell="A4" sqref="A4"/>
      <selection pane="bottomRight" activeCell="H176" sqref="H176"/>
    </sheetView>
  </sheetViews>
  <sheetFormatPr defaultColWidth="10.875" defaultRowHeight="15.75"/>
  <cols>
    <col min="1" max="1" width="4.875" style="137" customWidth="1"/>
    <col min="2" max="3" width="30.875" style="225" customWidth="1"/>
    <col min="4" max="4" width="18.875" style="97" customWidth="1"/>
    <col min="5" max="6" width="24.875" style="46" customWidth="1"/>
    <col min="7" max="7" width="18.875" style="97" customWidth="1"/>
    <col min="8" max="8" width="51.625" style="160" customWidth="1"/>
    <col min="9" max="9" width="51.625" style="137" customWidth="1"/>
    <col min="10" max="10" width="10.875" style="137" customWidth="1"/>
    <col min="11" max="11" width="10.875" style="137"/>
    <col min="12" max="12" width="15" style="137" customWidth="1"/>
    <col min="13" max="13" width="10.875" style="137"/>
    <col min="14" max="15" width="17" style="137" customWidth="1"/>
    <col min="16" max="16384" width="10.875" style="137"/>
  </cols>
  <sheetData>
    <row r="1" spans="1:10" s="3" customFormat="1" ht="21">
      <c r="A1" s="53" t="s">
        <v>92</v>
      </c>
      <c r="B1" s="17" t="s">
        <v>865</v>
      </c>
      <c r="C1" s="225"/>
      <c r="D1" s="80"/>
      <c r="E1" s="225"/>
      <c r="F1" s="225"/>
      <c r="G1" s="12"/>
    </row>
    <row r="2" spans="1:10" s="95" customFormat="1" ht="18.75">
      <c r="B2" s="18" t="s">
        <v>1351</v>
      </c>
      <c r="C2" s="18" t="s">
        <v>1329</v>
      </c>
      <c r="D2" s="18" t="s">
        <v>13</v>
      </c>
      <c r="E2" s="18" t="s">
        <v>595</v>
      </c>
      <c r="F2" s="18" t="s">
        <v>594</v>
      </c>
      <c r="G2" s="18" t="s">
        <v>1381</v>
      </c>
      <c r="H2" s="18" t="s">
        <v>800</v>
      </c>
      <c r="I2" s="18" t="s">
        <v>44</v>
      </c>
    </row>
    <row r="3" spans="1:10" s="2" customFormat="1" ht="18.75">
      <c r="B3" s="65"/>
      <c r="C3" s="65"/>
      <c r="D3" s="65"/>
      <c r="E3" s="14"/>
      <c r="F3" s="14"/>
      <c r="G3" s="65"/>
      <c r="H3" s="15"/>
      <c r="I3" s="15"/>
    </row>
    <row r="4" spans="1:10" ht="18.75">
      <c r="B4" s="75" t="s">
        <v>447</v>
      </c>
      <c r="C4" s="68" t="s">
        <v>1223</v>
      </c>
      <c r="D4" s="68" t="s">
        <v>223</v>
      </c>
      <c r="E4" s="229">
        <v>45.640689096015898</v>
      </c>
      <c r="F4" s="229">
        <v>-62.706018565900301</v>
      </c>
      <c r="G4" s="36" t="s">
        <v>829</v>
      </c>
      <c r="H4" s="15"/>
      <c r="I4" s="15"/>
    </row>
    <row r="5" spans="1:10" ht="18.75">
      <c r="B5" s="75" t="s">
        <v>449</v>
      </c>
      <c r="C5" s="68" t="s">
        <v>1224</v>
      </c>
      <c r="D5" s="68" t="s">
        <v>223</v>
      </c>
      <c r="E5" s="229">
        <v>45.992972052835199</v>
      </c>
      <c r="F5" s="229">
        <v>-61.007088277339797</v>
      </c>
      <c r="G5" s="36" t="s">
        <v>829</v>
      </c>
      <c r="H5" s="15"/>
      <c r="I5" s="15"/>
    </row>
    <row r="6" spans="1:10" ht="18.75">
      <c r="B6" s="75" t="s">
        <v>425</v>
      </c>
      <c r="C6" s="68" t="s">
        <v>1225</v>
      </c>
      <c r="D6" s="68" t="s">
        <v>223</v>
      </c>
      <c r="E6" s="229">
        <v>45.659337120694701</v>
      </c>
      <c r="F6" s="229">
        <v>-64.062265890320703</v>
      </c>
      <c r="G6" s="36" t="s">
        <v>829</v>
      </c>
      <c r="H6" s="15"/>
      <c r="I6" s="15"/>
    </row>
    <row r="7" spans="1:10" ht="18.75">
      <c r="B7" s="212" t="s">
        <v>539</v>
      </c>
      <c r="C7" s="68" t="s">
        <v>1226</v>
      </c>
      <c r="D7" s="68" t="s">
        <v>223</v>
      </c>
      <c r="E7" s="229">
        <v>44.851188109342097</v>
      </c>
      <c r="F7" s="229">
        <v>-63.5507677467333</v>
      </c>
      <c r="G7" s="36" t="s">
        <v>829</v>
      </c>
      <c r="H7" s="231"/>
      <c r="I7" s="15"/>
    </row>
    <row r="8" spans="1:10" s="225" customFormat="1" ht="18.75">
      <c r="B8" s="75" t="s">
        <v>926</v>
      </c>
      <c r="C8" s="68" t="s">
        <v>896</v>
      </c>
      <c r="D8" s="68" t="s">
        <v>223</v>
      </c>
      <c r="E8" s="229">
        <v>44.855711620336301</v>
      </c>
      <c r="F8" s="229">
        <v>-63.598740289516897</v>
      </c>
      <c r="G8" s="36" t="s">
        <v>829</v>
      </c>
      <c r="H8" s="231"/>
      <c r="I8" s="15"/>
    </row>
    <row r="9" spans="1:10" ht="18.75">
      <c r="B9" s="75" t="s">
        <v>406</v>
      </c>
      <c r="C9" s="68" t="s">
        <v>1227</v>
      </c>
      <c r="D9" s="68" t="s">
        <v>223</v>
      </c>
      <c r="E9" s="229">
        <v>44.719113517712202</v>
      </c>
      <c r="F9" s="229">
        <v>-63.583844468513902</v>
      </c>
      <c r="G9" s="36" t="s">
        <v>829</v>
      </c>
      <c r="H9" s="15"/>
      <c r="I9" s="15"/>
      <c r="J9" s="46"/>
    </row>
    <row r="10" spans="1:10" ht="18.75">
      <c r="B10" s="75" t="s">
        <v>478</v>
      </c>
      <c r="C10" s="68" t="s">
        <v>1228</v>
      </c>
      <c r="D10" s="68" t="s">
        <v>223</v>
      </c>
      <c r="E10" s="229">
        <v>46.034297414593802</v>
      </c>
      <c r="F10" s="229">
        <v>-60.069890403368298</v>
      </c>
      <c r="G10" s="36" t="s">
        <v>829</v>
      </c>
      <c r="H10" s="15"/>
      <c r="I10" s="15"/>
      <c r="J10" s="46"/>
    </row>
    <row r="11" spans="1:10" ht="18.75">
      <c r="B11" s="75" t="s">
        <v>434</v>
      </c>
      <c r="C11" s="68" t="s">
        <v>1229</v>
      </c>
      <c r="D11" s="68" t="s">
        <v>223</v>
      </c>
      <c r="E11" s="229">
        <v>44.685785627998399</v>
      </c>
      <c r="F11" s="229">
        <v>-63.573980484256502</v>
      </c>
      <c r="G11" s="36" t="s">
        <v>829</v>
      </c>
      <c r="H11" s="15"/>
      <c r="I11" s="15"/>
      <c r="J11" s="46"/>
    </row>
    <row r="12" spans="1:10" ht="18.75">
      <c r="B12" s="75" t="s">
        <v>468</v>
      </c>
      <c r="C12" s="68" t="s">
        <v>1185</v>
      </c>
      <c r="D12" s="68" t="s">
        <v>223</v>
      </c>
      <c r="E12" s="229">
        <v>45.825653644851698</v>
      </c>
      <c r="F12" s="229">
        <v>-64.240045163032306</v>
      </c>
      <c r="G12" s="36" t="s">
        <v>829</v>
      </c>
      <c r="H12" s="15"/>
      <c r="I12" s="15"/>
      <c r="J12" s="46"/>
    </row>
    <row r="13" spans="1:10" ht="18.75">
      <c r="B13" s="16" t="s">
        <v>442</v>
      </c>
      <c r="C13" s="68" t="s">
        <v>1171</v>
      </c>
      <c r="D13" s="68" t="s">
        <v>223</v>
      </c>
      <c r="E13" s="229">
        <v>44.752427736582597</v>
      </c>
      <c r="F13" s="229">
        <v>-65.511254270295098</v>
      </c>
      <c r="G13" s="36" t="s">
        <v>829</v>
      </c>
      <c r="H13" s="15"/>
      <c r="I13" s="15"/>
      <c r="J13" s="46"/>
    </row>
    <row r="14" spans="1:10" ht="18.75">
      <c r="B14" s="75" t="s">
        <v>912</v>
      </c>
      <c r="C14" s="68" t="s">
        <v>895</v>
      </c>
      <c r="D14" s="68" t="s">
        <v>223</v>
      </c>
      <c r="E14" s="243">
        <v>44.723051117500603</v>
      </c>
      <c r="F14" s="229">
        <v>-65.493815347181993</v>
      </c>
      <c r="G14" s="36" t="s">
        <v>829</v>
      </c>
      <c r="H14" s="15"/>
      <c r="I14" s="15"/>
      <c r="J14" s="46"/>
    </row>
    <row r="15" spans="1:10" s="225" customFormat="1" ht="18.75">
      <c r="B15" s="75" t="s">
        <v>506</v>
      </c>
      <c r="C15" s="68" t="s">
        <v>1230</v>
      </c>
      <c r="D15" s="68" t="s">
        <v>223</v>
      </c>
      <c r="E15" s="229">
        <v>43.783356606514303</v>
      </c>
      <c r="F15" s="229">
        <v>-65.844758277097796</v>
      </c>
      <c r="G15" s="36" t="s">
        <v>829</v>
      </c>
      <c r="H15" s="15"/>
      <c r="I15" s="15"/>
      <c r="J15" s="46"/>
    </row>
    <row r="16" spans="1:10" s="225" customFormat="1" ht="18.75">
      <c r="B16" s="212" t="s">
        <v>541</v>
      </c>
      <c r="C16" s="68" t="s">
        <v>1231</v>
      </c>
      <c r="D16" s="68" t="s">
        <v>223</v>
      </c>
      <c r="E16" s="229">
        <v>44.6426620575158</v>
      </c>
      <c r="F16" s="229">
        <v>-63.619253681409603</v>
      </c>
      <c r="G16" s="36" t="s">
        <v>829</v>
      </c>
      <c r="H16" s="15"/>
      <c r="I16" s="15"/>
      <c r="J16" s="46"/>
    </row>
    <row r="17" spans="2:10" s="225" customFormat="1" ht="18.75">
      <c r="B17" s="75" t="s">
        <v>465</v>
      </c>
      <c r="C17" s="68" t="s">
        <v>1232</v>
      </c>
      <c r="D17" s="68" t="s">
        <v>223</v>
      </c>
      <c r="E17" s="229">
        <v>44.386055759180799</v>
      </c>
      <c r="F17" s="229">
        <v>-64.556133379818505</v>
      </c>
      <c r="G17" s="36" t="s">
        <v>829</v>
      </c>
      <c r="H17" s="15"/>
      <c r="I17" s="15"/>
      <c r="J17" s="46"/>
    </row>
    <row r="18" spans="2:10" s="12" customFormat="1" ht="18.75">
      <c r="B18" s="75" t="s">
        <v>412</v>
      </c>
      <c r="C18" s="68" t="s">
        <v>1173</v>
      </c>
      <c r="D18" s="68" t="s">
        <v>223</v>
      </c>
      <c r="E18" s="229">
        <v>44.881422483774301</v>
      </c>
      <c r="F18" s="229">
        <v>-64.217172820887797</v>
      </c>
      <c r="G18" s="36" t="s">
        <v>829</v>
      </c>
      <c r="H18" s="67"/>
      <c r="I18" s="67"/>
      <c r="J18" s="97"/>
    </row>
    <row r="19" spans="2:10" ht="18.75">
      <c r="B19" s="75" t="s">
        <v>532</v>
      </c>
      <c r="C19" s="68" t="s">
        <v>1341</v>
      </c>
      <c r="D19" s="68" t="s">
        <v>223</v>
      </c>
      <c r="E19" s="229">
        <v>46.107864268711197</v>
      </c>
      <c r="F19" s="229">
        <v>-60.753828137120699</v>
      </c>
      <c r="G19" s="36" t="s">
        <v>829</v>
      </c>
      <c r="H19" s="15"/>
      <c r="I19" s="15"/>
      <c r="J19" s="46"/>
    </row>
    <row r="20" spans="2:10" s="225" customFormat="1" ht="18.75">
      <c r="B20" s="212" t="s">
        <v>927</v>
      </c>
      <c r="C20" s="68" t="s">
        <v>893</v>
      </c>
      <c r="D20" s="68" t="s">
        <v>223</v>
      </c>
      <c r="E20" s="229">
        <v>46.124116140758296</v>
      </c>
      <c r="F20" s="229">
        <v>-60.765740433791102</v>
      </c>
      <c r="G20" s="36" t="s">
        <v>829</v>
      </c>
      <c r="H20" s="15"/>
      <c r="I20" s="15"/>
      <c r="J20" s="46"/>
    </row>
    <row r="21" spans="2:10" ht="18.75">
      <c r="B21" s="75" t="s">
        <v>505</v>
      </c>
      <c r="C21" s="68" t="s">
        <v>1233</v>
      </c>
      <c r="D21" s="68" t="s">
        <v>223</v>
      </c>
      <c r="E21" s="229">
        <v>43.5230214315092</v>
      </c>
      <c r="F21" s="229">
        <v>-65.614814202545503</v>
      </c>
      <c r="G21" s="36" t="s">
        <v>829</v>
      </c>
      <c r="H21" s="15"/>
      <c r="I21" s="15"/>
      <c r="J21" s="46"/>
    </row>
    <row r="22" spans="2:10" ht="18.75">
      <c r="B22" s="75" t="s">
        <v>431</v>
      </c>
      <c r="C22" s="68" t="s">
        <v>1234</v>
      </c>
      <c r="D22" s="68" t="s">
        <v>223</v>
      </c>
      <c r="E22" s="229">
        <v>45.0444818473132</v>
      </c>
      <c r="F22" s="229">
        <v>-64.735492733349403</v>
      </c>
      <c r="G22" s="36" t="s">
        <v>829</v>
      </c>
      <c r="H22" s="15"/>
      <c r="I22" s="15" t="s">
        <v>1084</v>
      </c>
      <c r="J22" s="46"/>
    </row>
    <row r="23" spans="2:10" s="225" customFormat="1" ht="18.75">
      <c r="B23" s="75" t="s">
        <v>918</v>
      </c>
      <c r="C23" s="68" t="s">
        <v>898</v>
      </c>
      <c r="D23" s="68" t="s">
        <v>223</v>
      </c>
      <c r="E23" s="229">
        <v>45.0269973362348</v>
      </c>
      <c r="F23" s="229">
        <v>-64.734350297244006</v>
      </c>
      <c r="G23" s="36" t="s">
        <v>829</v>
      </c>
      <c r="H23" s="15"/>
      <c r="I23" s="15" t="s">
        <v>1084</v>
      </c>
      <c r="J23" s="46"/>
    </row>
    <row r="24" spans="2:10" s="225" customFormat="1" ht="18.75">
      <c r="B24" s="75" t="s">
        <v>459</v>
      </c>
      <c r="C24" s="68" t="s">
        <v>1160</v>
      </c>
      <c r="D24" s="68" t="s">
        <v>223</v>
      </c>
      <c r="E24" s="229">
        <v>44.138420661022003</v>
      </c>
      <c r="F24" s="229">
        <v>-64.934402789451596</v>
      </c>
      <c r="G24" s="36" t="s">
        <v>829</v>
      </c>
      <c r="H24" s="15"/>
      <c r="I24" s="15"/>
      <c r="J24" s="46"/>
    </row>
    <row r="25" spans="2:10" ht="18.75">
      <c r="B25" s="75" t="s">
        <v>426</v>
      </c>
      <c r="C25" s="68" t="s">
        <v>1235</v>
      </c>
      <c r="D25" s="68" t="s">
        <v>223</v>
      </c>
      <c r="E25" s="229">
        <v>45.634702574389998</v>
      </c>
      <c r="F25" s="229">
        <v>-64.075015825451999</v>
      </c>
      <c r="G25" s="36" t="s">
        <v>829</v>
      </c>
      <c r="H25" s="15"/>
      <c r="I25" s="15"/>
      <c r="J25" s="46"/>
    </row>
    <row r="26" spans="2:10" ht="18.75">
      <c r="B26" s="75" t="s">
        <v>446</v>
      </c>
      <c r="C26" s="68" t="s">
        <v>1236</v>
      </c>
      <c r="D26" s="68" t="s">
        <v>223</v>
      </c>
      <c r="E26" s="229">
        <v>45.564395459652097</v>
      </c>
      <c r="F26" s="229">
        <v>-62.655292387811201</v>
      </c>
      <c r="G26" s="36" t="s">
        <v>829</v>
      </c>
      <c r="H26" s="15"/>
      <c r="I26" s="15"/>
      <c r="J26" s="46"/>
    </row>
    <row r="27" spans="2:10" s="225" customFormat="1" ht="18.75">
      <c r="B27" s="75" t="s">
        <v>931</v>
      </c>
      <c r="C27" s="68" t="s">
        <v>1237</v>
      </c>
      <c r="D27" s="68" t="s">
        <v>223</v>
      </c>
      <c r="E27" s="229">
        <v>44.836819923355201</v>
      </c>
      <c r="F27" s="229">
        <v>-65.298893974788498</v>
      </c>
      <c r="G27" s="36" t="s">
        <v>829</v>
      </c>
      <c r="H27" s="15"/>
      <c r="I27" s="15" t="s">
        <v>1084</v>
      </c>
      <c r="J27" s="46"/>
    </row>
    <row r="28" spans="2:10" s="225" customFormat="1" ht="18.75">
      <c r="B28" s="75" t="s">
        <v>913</v>
      </c>
      <c r="C28" s="68" t="s">
        <v>903</v>
      </c>
      <c r="D28" s="68" t="s">
        <v>223</v>
      </c>
      <c r="E28" s="229">
        <v>44.819162277018101</v>
      </c>
      <c r="F28" s="229">
        <v>-65.278531373583107</v>
      </c>
      <c r="G28" s="36" t="s">
        <v>829</v>
      </c>
      <c r="H28" s="15"/>
      <c r="I28" s="15"/>
      <c r="J28" s="46"/>
    </row>
    <row r="29" spans="2:10" ht="18.75">
      <c r="B29" s="75" t="s">
        <v>875</v>
      </c>
      <c r="C29" s="68" t="s">
        <v>1196</v>
      </c>
      <c r="D29" s="68" t="s">
        <v>223</v>
      </c>
      <c r="E29" s="229">
        <v>44.394687932281599</v>
      </c>
      <c r="F29" s="229">
        <v>-64.556452732522999</v>
      </c>
      <c r="G29" s="36" t="s">
        <v>829</v>
      </c>
      <c r="H29" s="15"/>
      <c r="I29" s="15"/>
      <c r="J29" s="46"/>
    </row>
    <row r="30" spans="2:10" ht="18.75">
      <c r="B30" s="75" t="s">
        <v>517</v>
      </c>
      <c r="C30" s="68" t="s">
        <v>1238</v>
      </c>
      <c r="D30" s="68" t="s">
        <v>223</v>
      </c>
      <c r="E30" s="229">
        <v>44.398341555801302</v>
      </c>
      <c r="F30" s="229">
        <v>-64.489355609279997</v>
      </c>
      <c r="G30" s="36" t="s">
        <v>829</v>
      </c>
      <c r="H30" s="231"/>
      <c r="I30" s="15"/>
      <c r="J30" s="46"/>
    </row>
    <row r="31" spans="2:10" ht="18.75">
      <c r="B31" s="75" t="s">
        <v>458</v>
      </c>
      <c r="C31" s="68" t="s">
        <v>1239</v>
      </c>
      <c r="D31" s="68" t="s">
        <v>223</v>
      </c>
      <c r="E31" s="229">
        <v>43.953927636148002</v>
      </c>
      <c r="F31" s="229">
        <v>-64.834762370400199</v>
      </c>
      <c r="G31" s="36" t="s">
        <v>829</v>
      </c>
      <c r="H31" s="15"/>
      <c r="I31" s="15"/>
      <c r="J31" s="46"/>
    </row>
    <row r="32" spans="2:10" ht="18.75">
      <c r="B32" s="75" t="s">
        <v>552</v>
      </c>
      <c r="C32" s="68" t="s">
        <v>1240</v>
      </c>
      <c r="D32" s="68" t="s">
        <v>223</v>
      </c>
      <c r="E32" s="229">
        <v>44.051624144347102</v>
      </c>
      <c r="F32" s="229">
        <v>-64.699197967065004</v>
      </c>
      <c r="G32" s="36" t="s">
        <v>829</v>
      </c>
      <c r="H32" s="15"/>
      <c r="I32" s="15"/>
      <c r="J32" s="46"/>
    </row>
    <row r="33" spans="2:10" s="225" customFormat="1" ht="18.75">
      <c r="B33" s="75" t="s">
        <v>469</v>
      </c>
      <c r="C33" s="68" t="s">
        <v>1241</v>
      </c>
      <c r="D33" s="68" t="s">
        <v>223</v>
      </c>
      <c r="E33" s="229">
        <v>45.837736337768298</v>
      </c>
      <c r="F33" s="229">
        <v>-64.215226227278905</v>
      </c>
      <c r="G33" s="36" t="s">
        <v>829</v>
      </c>
      <c r="H33" s="15"/>
      <c r="I33" s="15"/>
      <c r="J33" s="46"/>
    </row>
    <row r="34" spans="2:10" ht="18.75">
      <c r="B34" s="75" t="s">
        <v>904</v>
      </c>
      <c r="C34" s="68" t="s">
        <v>1242</v>
      </c>
      <c r="D34" s="68" t="s">
        <v>223</v>
      </c>
      <c r="E34" s="229">
        <v>44.853160884678999</v>
      </c>
      <c r="F34" s="229">
        <v>-63.763605540130101</v>
      </c>
      <c r="G34" s="36" t="s">
        <v>829</v>
      </c>
      <c r="H34" s="15"/>
      <c r="I34" s="15"/>
      <c r="J34" s="46"/>
    </row>
    <row r="35" spans="2:10" ht="18.75">
      <c r="B35" s="75" t="s">
        <v>870</v>
      </c>
      <c r="C35" s="68" t="s">
        <v>1243</v>
      </c>
      <c r="D35" s="68" t="s">
        <v>223</v>
      </c>
      <c r="E35" s="229">
        <v>44.712983223918997</v>
      </c>
      <c r="F35" s="229">
        <v>-63.6113225409526</v>
      </c>
      <c r="G35" s="36" t="s">
        <v>829</v>
      </c>
      <c r="H35" s="15"/>
      <c r="I35" s="15"/>
      <c r="J35" s="46"/>
    </row>
    <row r="36" spans="2:10" ht="18.75">
      <c r="B36" s="180" t="s">
        <v>905</v>
      </c>
      <c r="C36" s="68" t="s">
        <v>1169</v>
      </c>
      <c r="D36" s="68" t="s">
        <v>223</v>
      </c>
      <c r="E36" s="229">
        <v>44.712983223918997</v>
      </c>
      <c r="F36" s="229">
        <v>-63.6113225409526</v>
      </c>
      <c r="G36" s="36" t="s">
        <v>829</v>
      </c>
      <c r="H36" s="15"/>
      <c r="I36" s="15"/>
      <c r="J36" s="46"/>
    </row>
    <row r="37" spans="2:10" ht="18.75">
      <c r="B37" s="75" t="s">
        <v>502</v>
      </c>
      <c r="C37" s="68" t="s">
        <v>1244</v>
      </c>
      <c r="D37" s="68" t="s">
        <v>223</v>
      </c>
      <c r="E37" s="229">
        <v>44.376908067193</v>
      </c>
      <c r="F37" s="229">
        <v>-65.024058744733395</v>
      </c>
      <c r="G37" s="36" t="s">
        <v>829</v>
      </c>
      <c r="H37" s="15"/>
      <c r="I37" s="15"/>
      <c r="J37" s="46"/>
    </row>
    <row r="38" spans="2:10" ht="18.75">
      <c r="B38" s="75" t="s">
        <v>906</v>
      </c>
      <c r="C38" s="68" t="s">
        <v>1245</v>
      </c>
      <c r="D38" s="68" t="s">
        <v>223</v>
      </c>
      <c r="E38" s="229">
        <v>45.049530908693399</v>
      </c>
      <c r="F38" s="229">
        <v>-64.419860521248395</v>
      </c>
      <c r="G38" s="36" t="s">
        <v>829</v>
      </c>
      <c r="H38" s="231"/>
      <c r="I38" s="15"/>
      <c r="J38" s="46"/>
    </row>
    <row r="39" spans="2:10" ht="18.75">
      <c r="B39" s="75" t="s">
        <v>432</v>
      </c>
      <c r="C39" s="68" t="s">
        <v>1331</v>
      </c>
      <c r="D39" s="68" t="s">
        <v>223</v>
      </c>
      <c r="E39" s="229">
        <v>44.5851594960182</v>
      </c>
      <c r="F39" s="229">
        <v>-64.162124321499704</v>
      </c>
      <c r="G39" s="36" t="s">
        <v>829</v>
      </c>
      <c r="H39" s="15"/>
      <c r="I39" s="15"/>
      <c r="J39" s="46"/>
    </row>
    <row r="40" spans="2:10" ht="18.75">
      <c r="B40" s="75" t="s">
        <v>457</v>
      </c>
      <c r="C40" s="68" t="s">
        <v>1246</v>
      </c>
      <c r="D40" s="68" t="s">
        <v>223</v>
      </c>
      <c r="E40" s="229">
        <v>45.3365993436501</v>
      </c>
      <c r="F40" s="229">
        <v>-61.0013713237242</v>
      </c>
      <c r="G40" s="36" t="s">
        <v>829</v>
      </c>
      <c r="H40" s="15"/>
      <c r="I40" s="15"/>
      <c r="J40" s="46"/>
    </row>
    <row r="41" spans="2:10" ht="18.75">
      <c r="B41" s="75" t="s">
        <v>534</v>
      </c>
      <c r="C41" s="68" t="s">
        <v>1247</v>
      </c>
      <c r="D41" s="68" t="s">
        <v>223</v>
      </c>
      <c r="E41" s="229">
        <v>45.639862997758101</v>
      </c>
      <c r="F41" s="229">
        <v>-61.430691776842799</v>
      </c>
      <c r="G41" s="36" t="s">
        <v>829</v>
      </c>
      <c r="H41" s="15"/>
      <c r="I41" s="15"/>
      <c r="J41" s="46"/>
    </row>
    <row r="42" spans="2:10" ht="18.75">
      <c r="B42" s="75" t="s">
        <v>508</v>
      </c>
      <c r="C42" s="68" t="s">
        <v>1248</v>
      </c>
      <c r="D42" s="68" t="s">
        <v>223</v>
      </c>
      <c r="E42" s="229">
        <v>43.993173018790202</v>
      </c>
      <c r="F42" s="229">
        <v>-65.939743979341401</v>
      </c>
      <c r="G42" s="36" t="s">
        <v>829</v>
      </c>
      <c r="H42" s="15"/>
      <c r="I42" s="15"/>
      <c r="J42" s="46"/>
    </row>
    <row r="43" spans="2:10" ht="18.75">
      <c r="B43" s="75" t="s">
        <v>481</v>
      </c>
      <c r="C43" s="68" t="s">
        <v>1249</v>
      </c>
      <c r="D43" s="68" t="s">
        <v>223</v>
      </c>
      <c r="E43" s="229">
        <v>46.619005070850903</v>
      </c>
      <c r="F43" s="229">
        <v>-60.992804886846201</v>
      </c>
      <c r="G43" s="36" t="s">
        <v>829</v>
      </c>
      <c r="H43" s="15"/>
      <c r="I43" s="15"/>
      <c r="J43" s="46"/>
    </row>
    <row r="44" spans="2:10" ht="18.75">
      <c r="B44" s="75" t="s">
        <v>537</v>
      </c>
      <c r="C44" s="68" t="s">
        <v>1250</v>
      </c>
      <c r="D44" s="68" t="s">
        <v>223</v>
      </c>
      <c r="E44" s="229">
        <v>45.822971943036201</v>
      </c>
      <c r="F44" s="229">
        <v>-64.188186882780997</v>
      </c>
      <c r="G44" s="36" t="s">
        <v>829</v>
      </c>
      <c r="H44" s="15"/>
      <c r="I44" s="15"/>
      <c r="J44" s="46"/>
    </row>
    <row r="45" spans="2:10" ht="18.75">
      <c r="B45" s="75" t="s">
        <v>448</v>
      </c>
      <c r="C45" s="68" t="s">
        <v>1251</v>
      </c>
      <c r="D45" s="68" t="s">
        <v>223</v>
      </c>
      <c r="E45" s="229">
        <v>45.671389465108398</v>
      </c>
      <c r="F45" s="229">
        <v>-61.2389835963195</v>
      </c>
      <c r="G45" s="36" t="s">
        <v>829</v>
      </c>
      <c r="H45" s="15"/>
      <c r="I45" s="15"/>
      <c r="J45" s="46"/>
    </row>
    <row r="46" spans="2:10" ht="18.75">
      <c r="B46" s="75" t="s">
        <v>504</v>
      </c>
      <c r="C46" s="68" t="s">
        <v>1252</v>
      </c>
      <c r="D46" s="68" t="s">
        <v>223</v>
      </c>
      <c r="E46" s="229">
        <v>43.637086159791203</v>
      </c>
      <c r="F46" s="229">
        <v>-65.479566542569003</v>
      </c>
      <c r="G46" s="36" t="s">
        <v>829</v>
      </c>
      <c r="H46" s="15"/>
      <c r="I46" s="15"/>
      <c r="J46" s="46"/>
    </row>
    <row r="47" spans="2:10" ht="18.75">
      <c r="B47" s="75" t="s">
        <v>545</v>
      </c>
      <c r="C47" s="68" t="s">
        <v>1253</v>
      </c>
      <c r="D47" s="68" t="s">
        <v>223</v>
      </c>
      <c r="E47" s="229">
        <v>44.755335311465103</v>
      </c>
      <c r="F47" s="229">
        <v>-63.661120981405801</v>
      </c>
      <c r="G47" s="36" t="s">
        <v>829</v>
      </c>
      <c r="H47" s="15"/>
      <c r="I47" s="15"/>
      <c r="J47" s="46"/>
    </row>
    <row r="48" spans="2:10" ht="18.75">
      <c r="B48" s="75" t="s">
        <v>460</v>
      </c>
      <c r="C48" s="68" t="s">
        <v>1200</v>
      </c>
      <c r="D48" s="68" t="s">
        <v>223</v>
      </c>
      <c r="E48" s="229">
        <v>44.600037069924397</v>
      </c>
      <c r="F48" s="229">
        <v>-65.778166999287393</v>
      </c>
      <c r="G48" s="36" t="s">
        <v>829</v>
      </c>
      <c r="H48" s="15"/>
      <c r="I48" s="15"/>
      <c r="J48" s="46"/>
    </row>
    <row r="49" spans="2:10" ht="18.75">
      <c r="B49" s="75" t="s">
        <v>443</v>
      </c>
      <c r="C49" s="68" t="s">
        <v>1254</v>
      </c>
      <c r="D49" s="68" t="s">
        <v>223</v>
      </c>
      <c r="E49" s="229">
        <v>44.654183310232497</v>
      </c>
      <c r="F49" s="229">
        <v>-65.631828182734296</v>
      </c>
      <c r="G49" s="36" t="s">
        <v>829</v>
      </c>
      <c r="H49" s="15"/>
      <c r="I49" s="15"/>
      <c r="J49" s="46"/>
    </row>
    <row r="50" spans="2:10" s="225" customFormat="1" ht="18.75">
      <c r="B50" s="75" t="s">
        <v>914</v>
      </c>
      <c r="C50" s="68" t="s">
        <v>894</v>
      </c>
      <c r="D50" s="68" t="s">
        <v>223</v>
      </c>
      <c r="E50" s="229">
        <v>44.641859082379298</v>
      </c>
      <c r="F50" s="229">
        <v>-65.616704265339493</v>
      </c>
      <c r="G50" s="36" t="s">
        <v>829</v>
      </c>
      <c r="H50" s="231"/>
      <c r="I50" s="15"/>
      <c r="J50" s="46"/>
    </row>
    <row r="51" spans="2:10" ht="18.75">
      <c r="B51" s="75" t="s">
        <v>920</v>
      </c>
      <c r="C51" s="68" t="s">
        <v>1327</v>
      </c>
      <c r="D51" s="68" t="s">
        <v>223</v>
      </c>
      <c r="E51" s="229">
        <v>44.074361000000003</v>
      </c>
      <c r="F51" s="229">
        <v>-64.770719</v>
      </c>
      <c r="G51" s="36" t="s">
        <v>829</v>
      </c>
      <c r="H51" s="15"/>
      <c r="I51" s="15"/>
      <c r="J51" s="46"/>
    </row>
    <row r="52" spans="2:10" ht="18.75">
      <c r="B52" s="75" t="s">
        <v>493</v>
      </c>
      <c r="C52" s="68" t="s">
        <v>1183</v>
      </c>
      <c r="D52" s="68" t="s">
        <v>223</v>
      </c>
      <c r="E52" s="229">
        <v>45.465566406101203</v>
      </c>
      <c r="F52" s="229">
        <v>-63.107568632831203</v>
      </c>
      <c r="G52" s="36" t="s">
        <v>829</v>
      </c>
      <c r="H52" s="15"/>
      <c r="I52" s="15"/>
      <c r="J52" s="46"/>
    </row>
    <row r="53" spans="2:10" ht="18.75">
      <c r="B53" s="75" t="s">
        <v>540</v>
      </c>
      <c r="C53" s="68" t="s">
        <v>1255</v>
      </c>
      <c r="D53" s="68" t="s">
        <v>223</v>
      </c>
      <c r="E53" s="229">
        <v>44.715990279328402</v>
      </c>
      <c r="F53" s="229">
        <v>-63.566245669932599</v>
      </c>
      <c r="G53" s="36" t="s">
        <v>829</v>
      </c>
      <c r="H53" s="231"/>
      <c r="I53" s="15"/>
      <c r="J53" s="46"/>
    </row>
    <row r="54" spans="2:10" ht="18.75">
      <c r="B54" s="75" t="s">
        <v>486</v>
      </c>
      <c r="C54" s="68" t="s">
        <v>1256</v>
      </c>
      <c r="D54" s="68" t="s">
        <v>223</v>
      </c>
      <c r="E54" s="229">
        <v>44.701379663724801</v>
      </c>
      <c r="F54" s="229">
        <v>-63.481374769767299</v>
      </c>
      <c r="G54" s="36" t="s">
        <v>829</v>
      </c>
      <c r="H54" s="15"/>
      <c r="I54" s="15"/>
      <c r="J54" s="46"/>
    </row>
    <row r="55" spans="2:10" ht="18.75">
      <c r="B55" s="75" t="s">
        <v>536</v>
      </c>
      <c r="C55" s="68" t="s">
        <v>1257</v>
      </c>
      <c r="D55" s="68" t="s">
        <v>223</v>
      </c>
      <c r="E55" s="229">
        <v>45.440042004091197</v>
      </c>
      <c r="F55" s="229">
        <v>-63.453044899988797</v>
      </c>
      <c r="G55" s="36" t="s">
        <v>829</v>
      </c>
      <c r="H55" s="15"/>
      <c r="I55" s="15"/>
      <c r="J55" s="46"/>
    </row>
    <row r="56" spans="2:10" s="225" customFormat="1" ht="18.75">
      <c r="B56" s="212" t="s">
        <v>933</v>
      </c>
      <c r="C56" s="68" t="s">
        <v>1328</v>
      </c>
      <c r="D56" s="68" t="s">
        <v>223</v>
      </c>
      <c r="E56" s="229">
        <v>44.080486499999999</v>
      </c>
      <c r="F56" s="229">
        <v>-64.790873000000005</v>
      </c>
      <c r="G56" s="36" t="s">
        <v>829</v>
      </c>
      <c r="H56" s="15"/>
      <c r="I56" s="15"/>
      <c r="J56" s="46"/>
    </row>
    <row r="57" spans="2:10" ht="18.75">
      <c r="B57" s="75" t="s">
        <v>512</v>
      </c>
      <c r="C57" s="68" t="s">
        <v>1342</v>
      </c>
      <c r="D57" s="68" t="s">
        <v>223</v>
      </c>
      <c r="E57" s="229">
        <v>45.348103984634001</v>
      </c>
      <c r="F57" s="229">
        <v>-61.503216740721399</v>
      </c>
      <c r="G57" s="36" t="s">
        <v>829</v>
      </c>
      <c r="H57" s="15"/>
      <c r="I57" s="15"/>
      <c r="J57" s="46"/>
    </row>
    <row r="58" spans="2:10" ht="18.75">
      <c r="B58" s="75" t="s">
        <v>496</v>
      </c>
      <c r="C58" s="68" t="s">
        <v>1332</v>
      </c>
      <c r="D58" s="68" t="s">
        <v>223</v>
      </c>
      <c r="E58" s="229">
        <v>45.783487565256102</v>
      </c>
      <c r="F58" s="229">
        <v>-64.232340616131594</v>
      </c>
      <c r="G58" s="36" t="s">
        <v>829</v>
      </c>
      <c r="H58" s="231"/>
      <c r="I58" s="15"/>
      <c r="J58" s="46"/>
    </row>
    <row r="59" spans="2:10" ht="18.75">
      <c r="B59" s="75" t="s">
        <v>474</v>
      </c>
      <c r="C59" s="68" t="s">
        <v>1217</v>
      </c>
      <c r="D59" s="68" t="s">
        <v>223</v>
      </c>
      <c r="E59" s="229">
        <v>46.178570367650202</v>
      </c>
      <c r="F59" s="229">
        <v>-59.826681861146398</v>
      </c>
      <c r="G59" s="36" t="s">
        <v>829</v>
      </c>
      <c r="H59" s="15"/>
      <c r="I59" s="15"/>
      <c r="J59" s="46"/>
    </row>
    <row r="60" spans="2:10" s="225" customFormat="1" ht="18.75">
      <c r="B60" s="75" t="s">
        <v>427</v>
      </c>
      <c r="C60" s="68" t="s">
        <v>1089</v>
      </c>
      <c r="D60" s="68" t="s">
        <v>223</v>
      </c>
      <c r="E60" s="229">
        <v>44.616780607058303</v>
      </c>
      <c r="F60" s="229">
        <v>-64.1564469587845</v>
      </c>
      <c r="G60" s="36" t="s">
        <v>829</v>
      </c>
      <c r="H60" s="15"/>
      <c r="I60" s="15"/>
      <c r="J60" s="46"/>
    </row>
    <row r="61" spans="2:10" ht="18.75">
      <c r="B61" s="75" t="s">
        <v>526</v>
      </c>
      <c r="C61" s="68" t="s">
        <v>1175</v>
      </c>
      <c r="D61" s="68" t="s">
        <v>223</v>
      </c>
      <c r="E61" s="229">
        <v>44.935465380401503</v>
      </c>
      <c r="F61" s="229">
        <v>-64.028252356157395</v>
      </c>
      <c r="G61" s="36" t="s">
        <v>829</v>
      </c>
      <c r="H61" s="15"/>
      <c r="I61" s="15"/>
      <c r="J61" s="46"/>
    </row>
    <row r="62" spans="2:10" ht="18.75">
      <c r="B62" s="75" t="s">
        <v>538</v>
      </c>
      <c r="C62" s="68" t="s">
        <v>1207</v>
      </c>
      <c r="D62" s="68" t="s">
        <v>223</v>
      </c>
      <c r="E62" s="229">
        <v>44.963527906085702</v>
      </c>
      <c r="F62" s="229">
        <v>-63.498371355948301</v>
      </c>
      <c r="G62" s="36" t="s">
        <v>829</v>
      </c>
      <c r="H62" s="15"/>
      <c r="I62" s="15"/>
      <c r="J62" s="46"/>
    </row>
    <row r="63" spans="2:10" ht="18.75">
      <c r="B63" s="75" t="s">
        <v>405</v>
      </c>
      <c r="C63" s="68" t="s">
        <v>1258</v>
      </c>
      <c r="D63" s="68" t="s">
        <v>223</v>
      </c>
      <c r="E63" s="229">
        <v>44.6765762018263</v>
      </c>
      <c r="F63" s="229">
        <v>-63.5903065243212</v>
      </c>
      <c r="G63" s="36" t="s">
        <v>829</v>
      </c>
      <c r="H63" s="237"/>
      <c r="I63" s="15"/>
      <c r="J63" s="46"/>
    </row>
    <row r="64" spans="2:10" ht="18.75">
      <c r="B64" s="75" t="s">
        <v>413</v>
      </c>
      <c r="C64" s="68" t="s">
        <v>1259</v>
      </c>
      <c r="D64" s="68" t="s">
        <v>223</v>
      </c>
      <c r="E64" s="229">
        <v>45.0641218113131</v>
      </c>
      <c r="F64" s="229">
        <v>-64.1924631819127</v>
      </c>
      <c r="G64" s="36" t="s">
        <v>829</v>
      </c>
      <c r="H64" s="15"/>
      <c r="I64" s="15"/>
      <c r="J64" s="46"/>
    </row>
    <row r="65" spans="2:10" ht="18.75">
      <c r="B65" s="212" t="s">
        <v>439</v>
      </c>
      <c r="C65" s="68" t="s">
        <v>1163</v>
      </c>
      <c r="D65" s="68" t="s">
        <v>223</v>
      </c>
      <c r="E65" s="229">
        <v>44.369614499999997</v>
      </c>
      <c r="F65" s="229">
        <v>-65.719266899999994</v>
      </c>
      <c r="G65" s="36" t="s">
        <v>829</v>
      </c>
      <c r="H65" s="15"/>
      <c r="I65" s="15"/>
      <c r="J65" s="46"/>
    </row>
    <row r="66" spans="2:10" ht="18.75">
      <c r="B66" s="75" t="s">
        <v>923</v>
      </c>
      <c r="C66" s="68" t="s">
        <v>1260</v>
      </c>
      <c r="D66" s="68" t="s">
        <v>223</v>
      </c>
      <c r="E66" s="229">
        <v>46.229917856786201</v>
      </c>
      <c r="F66" s="229">
        <v>-60.257292630791099</v>
      </c>
      <c r="G66" s="36" t="s">
        <v>829</v>
      </c>
      <c r="H66" s="15"/>
      <c r="I66" s="15"/>
      <c r="J66" s="46"/>
    </row>
    <row r="67" spans="2:10" s="225" customFormat="1" ht="18.75">
      <c r="B67" s="75" t="s">
        <v>407</v>
      </c>
      <c r="C67" s="68" t="s">
        <v>1261</v>
      </c>
      <c r="D67" s="68" t="s">
        <v>223</v>
      </c>
      <c r="E67" s="229">
        <v>44.646600656106699</v>
      </c>
      <c r="F67" s="229">
        <v>-63.648248407312799</v>
      </c>
      <c r="G67" s="36" t="s">
        <v>829</v>
      </c>
      <c r="H67" s="15"/>
      <c r="I67" s="15"/>
      <c r="J67" s="46"/>
    </row>
    <row r="68" spans="2:10" ht="18.75">
      <c r="B68" s="75" t="s">
        <v>492</v>
      </c>
      <c r="C68" s="68" t="s">
        <v>1184</v>
      </c>
      <c r="D68" s="68" t="s">
        <v>223</v>
      </c>
      <c r="E68" s="229">
        <v>45.646659999999997</v>
      </c>
      <c r="F68" s="229">
        <v>-62.221618700000001</v>
      </c>
      <c r="G68" s="36" t="s">
        <v>829</v>
      </c>
      <c r="H68" s="15"/>
      <c r="I68" s="15"/>
      <c r="J68" s="46"/>
    </row>
    <row r="69" spans="2:10" ht="18.75">
      <c r="B69" s="75" t="s">
        <v>490</v>
      </c>
      <c r="C69" s="68" t="s">
        <v>1262</v>
      </c>
      <c r="D69" s="68" t="s">
        <v>223</v>
      </c>
      <c r="E69" s="229">
        <v>46.180595927851599</v>
      </c>
      <c r="F69" s="229">
        <v>-60.621007005510698</v>
      </c>
      <c r="G69" s="36" t="s">
        <v>829</v>
      </c>
      <c r="H69" s="15"/>
      <c r="I69" s="15"/>
      <c r="J69" s="46"/>
    </row>
    <row r="70" spans="2:10" ht="18.75">
      <c r="B70" s="75" t="s">
        <v>550</v>
      </c>
      <c r="C70" s="68" t="s">
        <v>1263</v>
      </c>
      <c r="D70" s="68" t="s">
        <v>223</v>
      </c>
      <c r="E70" s="229">
        <v>44.558399885819199</v>
      </c>
      <c r="F70" s="229">
        <v>-64.331849401124998</v>
      </c>
      <c r="G70" s="36" t="s">
        <v>829</v>
      </c>
      <c r="H70" s="239"/>
      <c r="I70" s="67"/>
      <c r="J70" s="46"/>
    </row>
    <row r="71" spans="2:10" ht="18.75">
      <c r="B71" s="75" t="s">
        <v>535</v>
      </c>
      <c r="C71" s="68" t="s">
        <v>1333</v>
      </c>
      <c r="D71" s="68" t="s">
        <v>223</v>
      </c>
      <c r="E71" s="229">
        <v>45.614593834851298</v>
      </c>
      <c r="F71" s="229">
        <v>-62.737576071021699</v>
      </c>
      <c r="G71" s="36" t="s">
        <v>829</v>
      </c>
      <c r="H71" s="15"/>
      <c r="I71" s="15"/>
      <c r="J71" s="46"/>
    </row>
    <row r="72" spans="2:10" ht="18.75">
      <c r="B72" s="75" t="s">
        <v>437</v>
      </c>
      <c r="C72" s="68" t="s">
        <v>1264</v>
      </c>
      <c r="D72" s="68" t="s">
        <v>223</v>
      </c>
      <c r="E72" s="229">
        <v>43.738956995465799</v>
      </c>
      <c r="F72" s="229">
        <v>-65.134813973359002</v>
      </c>
      <c r="G72" s="36" t="s">
        <v>829</v>
      </c>
      <c r="H72" s="15"/>
      <c r="I72" s="15"/>
      <c r="J72" s="46"/>
    </row>
    <row r="73" spans="2:10" ht="18.75">
      <c r="B73" s="75" t="s">
        <v>418</v>
      </c>
      <c r="C73" s="68" t="s">
        <v>1265</v>
      </c>
      <c r="D73" s="68" t="s">
        <v>223</v>
      </c>
      <c r="E73" s="229">
        <v>44.967101443767099</v>
      </c>
      <c r="F73" s="229">
        <v>-64.940758193567902</v>
      </c>
      <c r="G73" s="36" t="s">
        <v>829</v>
      </c>
      <c r="H73" s="15"/>
      <c r="I73" s="15"/>
      <c r="J73" s="46"/>
    </row>
    <row r="74" spans="2:10" ht="18.75">
      <c r="B74" s="75" t="s">
        <v>421</v>
      </c>
      <c r="C74" s="68" t="s">
        <v>1343</v>
      </c>
      <c r="D74" s="68" t="s">
        <v>223</v>
      </c>
      <c r="E74" s="229">
        <v>44.566950258704999</v>
      </c>
      <c r="F74" s="229">
        <v>-65.635046415517905</v>
      </c>
      <c r="G74" s="36" t="s">
        <v>829</v>
      </c>
      <c r="H74" s="15"/>
      <c r="I74" s="15"/>
      <c r="J74" s="46"/>
    </row>
    <row r="75" spans="2:10" ht="18.75">
      <c r="B75" s="75" t="s">
        <v>527</v>
      </c>
      <c r="C75" s="68" t="s">
        <v>1193</v>
      </c>
      <c r="D75" s="68" t="s">
        <v>223</v>
      </c>
      <c r="E75" s="229">
        <v>44.5912527732035</v>
      </c>
      <c r="F75" s="229">
        <v>-65.9446594080013</v>
      </c>
      <c r="G75" s="36" t="s">
        <v>829</v>
      </c>
      <c r="H75" s="231"/>
      <c r="I75" s="15"/>
      <c r="J75" s="46"/>
    </row>
    <row r="76" spans="2:10" ht="18.75">
      <c r="B76" s="75" t="s">
        <v>495</v>
      </c>
      <c r="C76" s="68" t="s">
        <v>1214</v>
      </c>
      <c r="D76" s="68" t="s">
        <v>223</v>
      </c>
      <c r="E76" s="229">
        <v>45.675666767599097</v>
      </c>
      <c r="F76" s="229">
        <v>-62.731418054299198</v>
      </c>
      <c r="G76" s="36" t="s">
        <v>829</v>
      </c>
      <c r="H76" s="15"/>
      <c r="I76" s="15"/>
      <c r="J76" s="46"/>
    </row>
    <row r="77" spans="2:10" ht="18.75">
      <c r="B77" s="75" t="s">
        <v>548</v>
      </c>
      <c r="C77" s="68" t="s">
        <v>1266</v>
      </c>
      <c r="D77" s="68" t="s">
        <v>223</v>
      </c>
      <c r="E77" s="229">
        <v>44.723395963356502</v>
      </c>
      <c r="F77" s="229">
        <v>-63.735126090052397</v>
      </c>
      <c r="G77" s="36" t="s">
        <v>829</v>
      </c>
      <c r="H77" s="15"/>
      <c r="I77" s="15"/>
      <c r="J77" s="46"/>
    </row>
    <row r="78" spans="2:10" ht="18.75">
      <c r="B78" s="212" t="s">
        <v>555</v>
      </c>
      <c r="C78" s="68" t="s">
        <v>1267</v>
      </c>
      <c r="D78" s="68" t="s">
        <v>223</v>
      </c>
      <c r="E78" s="229">
        <v>44.416120158422203</v>
      </c>
      <c r="F78" s="229">
        <v>-65.056162770516096</v>
      </c>
      <c r="G78" s="36" t="s">
        <v>829</v>
      </c>
      <c r="H78" s="15"/>
      <c r="I78" s="15"/>
      <c r="J78" s="46"/>
    </row>
    <row r="79" spans="2:10" ht="18.75">
      <c r="B79" s="75" t="s">
        <v>461</v>
      </c>
      <c r="C79" s="68" t="s">
        <v>1194</v>
      </c>
      <c r="D79" s="68" t="s">
        <v>223</v>
      </c>
      <c r="E79" s="229">
        <v>43.893451023626199</v>
      </c>
      <c r="F79" s="229">
        <v>-66.080344432484907</v>
      </c>
      <c r="G79" s="36" t="s">
        <v>829</v>
      </c>
      <c r="H79" s="15"/>
      <c r="I79" s="15"/>
      <c r="J79" s="46"/>
    </row>
    <row r="80" spans="2:10" ht="18.75">
      <c r="B80" s="75" t="s">
        <v>430</v>
      </c>
      <c r="C80" s="68" t="s">
        <v>1180</v>
      </c>
      <c r="D80" s="68" t="s">
        <v>223</v>
      </c>
      <c r="E80" s="229">
        <v>45.035391764340403</v>
      </c>
      <c r="F80" s="229">
        <v>-64.403257690560196</v>
      </c>
      <c r="G80" s="36" t="s">
        <v>829</v>
      </c>
      <c r="H80" s="15"/>
      <c r="I80" s="15"/>
      <c r="J80" s="46"/>
    </row>
    <row r="81" spans="2:10" ht="18.75">
      <c r="B81" s="212" t="s">
        <v>569</v>
      </c>
      <c r="C81" s="68" t="s">
        <v>1268</v>
      </c>
      <c r="D81" s="68" t="s">
        <v>223</v>
      </c>
      <c r="E81" s="229">
        <v>45.818038855603902</v>
      </c>
      <c r="F81" s="229">
        <v>-64.210165585693503</v>
      </c>
      <c r="G81" s="36" t="s">
        <v>829</v>
      </c>
      <c r="H81" s="15"/>
      <c r="I81" s="15"/>
      <c r="J81" s="46"/>
    </row>
    <row r="82" spans="2:10" ht="18.75">
      <c r="B82" s="75" t="s">
        <v>464</v>
      </c>
      <c r="C82" s="68" t="s">
        <v>1269</v>
      </c>
      <c r="D82" s="68" t="s">
        <v>223</v>
      </c>
      <c r="E82" s="229">
        <v>44.370516525127101</v>
      </c>
      <c r="F82" s="229">
        <v>-64.527859895689801</v>
      </c>
      <c r="G82" s="36" t="s">
        <v>829</v>
      </c>
      <c r="H82" s="15"/>
      <c r="I82" s="15"/>
      <c r="J82" s="46"/>
    </row>
    <row r="83" spans="2:10" ht="18.75">
      <c r="B83" s="75" t="s">
        <v>524</v>
      </c>
      <c r="C83" s="68" t="s">
        <v>1270</v>
      </c>
      <c r="D83" s="68" t="s">
        <v>223</v>
      </c>
      <c r="E83" s="229">
        <v>45.048836928723098</v>
      </c>
      <c r="F83" s="229">
        <v>-64.422023294361395</v>
      </c>
      <c r="G83" s="36" t="s">
        <v>829</v>
      </c>
      <c r="H83" s="67"/>
      <c r="I83" s="67"/>
      <c r="J83" s="46"/>
    </row>
    <row r="84" spans="2:10" ht="18.75">
      <c r="B84" s="75" t="s">
        <v>429</v>
      </c>
      <c r="C84" s="68" t="s">
        <v>1271</v>
      </c>
      <c r="D84" s="68" t="s">
        <v>223</v>
      </c>
      <c r="E84" s="229">
        <v>45.145038785622297</v>
      </c>
      <c r="F84" s="229">
        <v>-64.450270169751903</v>
      </c>
      <c r="G84" s="36" t="s">
        <v>829</v>
      </c>
      <c r="H84" s="15"/>
      <c r="I84" s="15"/>
      <c r="J84" s="46"/>
    </row>
    <row r="85" spans="2:10" ht="18.75">
      <c r="B85" s="75" t="s">
        <v>414</v>
      </c>
      <c r="C85" s="68" t="s">
        <v>1178</v>
      </c>
      <c r="D85" s="68" t="s">
        <v>223</v>
      </c>
      <c r="E85" s="229">
        <v>45.003767357729998</v>
      </c>
      <c r="F85" s="229">
        <v>-64.375889804958604</v>
      </c>
      <c r="G85" s="36" t="s">
        <v>829</v>
      </c>
      <c r="H85" s="15"/>
      <c r="I85" s="15"/>
      <c r="J85" s="46"/>
    </row>
    <row r="86" spans="2:10" ht="18.75">
      <c r="B86" s="75" t="s">
        <v>930</v>
      </c>
      <c r="C86" s="68" t="s">
        <v>1272</v>
      </c>
      <c r="D86" s="68" t="s">
        <v>223</v>
      </c>
      <c r="E86" s="229">
        <v>45.454255015275102</v>
      </c>
      <c r="F86" s="229">
        <v>-62.667621005612297</v>
      </c>
      <c r="G86" s="36" t="s">
        <v>829</v>
      </c>
      <c r="H86" s="67"/>
      <c r="I86" s="67"/>
      <c r="J86" s="46"/>
    </row>
    <row r="87" spans="2:10" ht="18.75">
      <c r="B87" s="75" t="s">
        <v>917</v>
      </c>
      <c r="C87" s="68" t="s">
        <v>1273</v>
      </c>
      <c r="D87" s="68" t="s">
        <v>223</v>
      </c>
      <c r="E87" s="229">
        <v>44.6443611456084</v>
      </c>
      <c r="F87" s="229">
        <v>-64.088446063188897</v>
      </c>
      <c r="G87" s="36" t="s">
        <v>829</v>
      </c>
      <c r="H87" s="15"/>
      <c r="I87" s="15"/>
      <c r="J87" s="46"/>
    </row>
    <row r="88" spans="2:10" ht="18.75">
      <c r="B88" s="75" t="s">
        <v>409</v>
      </c>
      <c r="C88" s="68" t="s">
        <v>1334</v>
      </c>
      <c r="D88" s="68" t="s">
        <v>223</v>
      </c>
      <c r="E88" s="229">
        <v>44.6440441169715</v>
      </c>
      <c r="F88" s="229">
        <v>-63.537338671356601</v>
      </c>
      <c r="G88" s="36" t="s">
        <v>829</v>
      </c>
      <c r="H88" s="15"/>
      <c r="I88" s="15"/>
      <c r="J88" s="46"/>
    </row>
    <row r="89" spans="2:10" s="225" customFormat="1" ht="18.75">
      <c r="B89" s="75" t="s">
        <v>1377</v>
      </c>
      <c r="C89" s="68" t="s">
        <v>935</v>
      </c>
      <c r="D89" s="68" t="s">
        <v>223</v>
      </c>
      <c r="E89" s="229">
        <v>45.863827974679701</v>
      </c>
      <c r="F89" s="229">
        <v>-64.262927242528306</v>
      </c>
      <c r="G89" s="36" t="s">
        <v>829</v>
      </c>
      <c r="H89" s="15"/>
      <c r="I89" s="15"/>
      <c r="J89" s="46"/>
    </row>
    <row r="90" spans="2:10" s="225" customFormat="1" ht="18.75">
      <c r="B90" s="75" t="s">
        <v>1378</v>
      </c>
      <c r="C90" s="68" t="s">
        <v>936</v>
      </c>
      <c r="D90" s="68" t="s">
        <v>223</v>
      </c>
      <c r="E90" s="229">
        <v>45.897508769703201</v>
      </c>
      <c r="F90" s="229">
        <v>-64.2274077152356</v>
      </c>
      <c r="G90" s="36" t="s">
        <v>829</v>
      </c>
      <c r="H90" s="15"/>
      <c r="I90" s="15"/>
      <c r="J90" s="46"/>
    </row>
    <row r="91" spans="2:10" s="225" customFormat="1" ht="18.75">
      <c r="B91" s="199" t="s">
        <v>1379</v>
      </c>
      <c r="C91" s="68" t="s">
        <v>934</v>
      </c>
      <c r="D91" s="68" t="s">
        <v>223</v>
      </c>
      <c r="E91" s="229">
        <v>45.897508769703201</v>
      </c>
      <c r="F91" s="229">
        <v>-64.2274077152356</v>
      </c>
      <c r="G91" s="36" t="s">
        <v>829</v>
      </c>
      <c r="H91" s="15"/>
      <c r="I91" s="15"/>
      <c r="J91" s="46"/>
    </row>
    <row r="92" spans="2:10" s="225" customFormat="1" ht="18.75">
      <c r="B92" s="75" t="s">
        <v>1376</v>
      </c>
      <c r="C92" s="68" t="s">
        <v>937</v>
      </c>
      <c r="D92" s="68" t="s">
        <v>223</v>
      </c>
      <c r="E92" s="229">
        <v>46.996523881836502</v>
      </c>
      <c r="F92" s="229">
        <v>-59.439957623950697</v>
      </c>
      <c r="G92" s="36" t="s">
        <v>829</v>
      </c>
      <c r="H92" s="15"/>
      <c r="I92" s="203" t="s">
        <v>1350</v>
      </c>
      <c r="J92" s="46"/>
    </row>
    <row r="93" spans="2:10" ht="18.75">
      <c r="B93" s="75" t="s">
        <v>485</v>
      </c>
      <c r="C93" s="68" t="s">
        <v>1274</v>
      </c>
      <c r="D93" s="68" t="s">
        <v>223</v>
      </c>
      <c r="E93" s="229">
        <v>44.684044029667</v>
      </c>
      <c r="F93" s="229">
        <v>-63.678774709980999</v>
      </c>
      <c r="G93" s="36" t="s">
        <v>829</v>
      </c>
      <c r="H93" s="15"/>
      <c r="I93" s="15"/>
      <c r="J93" s="46"/>
    </row>
    <row r="94" spans="2:10" ht="18.75">
      <c r="B94" s="75" t="s">
        <v>477</v>
      </c>
      <c r="C94" s="68" t="s">
        <v>1275</v>
      </c>
      <c r="D94" s="68" t="s">
        <v>223</v>
      </c>
      <c r="E94" s="229">
        <v>46.120142523779798</v>
      </c>
      <c r="F94" s="229">
        <v>-60.236460848339902</v>
      </c>
      <c r="G94" s="36" t="s">
        <v>829</v>
      </c>
      <c r="H94" s="15"/>
      <c r="I94" s="15"/>
      <c r="J94" s="46"/>
    </row>
    <row r="95" spans="2:10" ht="18.75">
      <c r="B95" s="75" t="s">
        <v>483</v>
      </c>
      <c r="C95" s="68" t="s">
        <v>1276</v>
      </c>
      <c r="D95" s="68" t="s">
        <v>223</v>
      </c>
      <c r="E95" s="229">
        <v>44.658887167383703</v>
      </c>
      <c r="F95" s="229">
        <v>-63.606318384583098</v>
      </c>
      <c r="G95" s="36" t="s">
        <v>829</v>
      </c>
      <c r="H95" s="15"/>
      <c r="I95" s="15"/>
      <c r="J95" s="46"/>
    </row>
    <row r="96" spans="2:10" ht="18.75">
      <c r="B96" s="75" t="s">
        <v>419</v>
      </c>
      <c r="C96" s="68" t="s">
        <v>1277</v>
      </c>
      <c r="D96" s="68" t="s">
        <v>223</v>
      </c>
      <c r="E96" s="229">
        <v>44.985322746817502</v>
      </c>
      <c r="F96" s="229">
        <v>-64.953943544625105</v>
      </c>
      <c r="G96" s="36" t="s">
        <v>829</v>
      </c>
      <c r="H96" s="15"/>
      <c r="I96" s="15"/>
      <c r="J96" s="46"/>
    </row>
    <row r="97" spans="2:10" ht="18.75">
      <c r="B97" s="75" t="s">
        <v>416</v>
      </c>
      <c r="C97" s="68" t="s">
        <v>1278</v>
      </c>
      <c r="D97" s="68" t="s">
        <v>223</v>
      </c>
      <c r="E97" s="229">
        <v>45.0687105868356</v>
      </c>
      <c r="F97" s="229">
        <v>-64.501989893695196</v>
      </c>
      <c r="G97" s="36" t="s">
        <v>829</v>
      </c>
      <c r="H97" s="15"/>
      <c r="I97" s="15"/>
      <c r="J97" s="46"/>
    </row>
    <row r="98" spans="2:10" ht="18.75">
      <c r="B98" s="75" t="s">
        <v>423</v>
      </c>
      <c r="C98" s="68" t="s">
        <v>1211</v>
      </c>
      <c r="D98" s="68" t="s">
        <v>223</v>
      </c>
      <c r="E98" s="229">
        <v>45.249299205054399</v>
      </c>
      <c r="F98" s="229">
        <v>-63.300376279758602</v>
      </c>
      <c r="G98" s="36" t="s">
        <v>829</v>
      </c>
      <c r="H98" s="15"/>
      <c r="I98" s="15"/>
      <c r="J98" s="46"/>
    </row>
    <row r="99" spans="2:10" ht="18.75">
      <c r="B99" s="75" t="s">
        <v>876</v>
      </c>
      <c r="C99" s="68" t="s">
        <v>1197</v>
      </c>
      <c r="D99" s="68" t="s">
        <v>223</v>
      </c>
      <c r="E99" s="229">
        <v>44.643952695491002</v>
      </c>
      <c r="F99" s="229">
        <v>-63.683542912626997</v>
      </c>
      <c r="G99" s="36" t="s">
        <v>829</v>
      </c>
      <c r="H99" s="15"/>
      <c r="I99" s="15"/>
      <c r="J99" s="46"/>
    </row>
    <row r="100" spans="2:10" s="225" customFormat="1" ht="18.75">
      <c r="B100" s="75" t="s">
        <v>509</v>
      </c>
      <c r="C100" s="68" t="s">
        <v>1170</v>
      </c>
      <c r="D100" s="68" t="s">
        <v>223</v>
      </c>
      <c r="E100" s="229">
        <v>44.725501139245601</v>
      </c>
      <c r="F100" s="229">
        <v>-65.496810871687003</v>
      </c>
      <c r="G100" s="36" t="s">
        <v>829</v>
      </c>
      <c r="H100" s="15"/>
      <c r="I100" s="15"/>
      <c r="J100" s="46"/>
    </row>
    <row r="101" spans="2:10" s="225" customFormat="1" ht="18.75">
      <c r="B101" s="75" t="s">
        <v>877</v>
      </c>
      <c r="C101" s="68" t="s">
        <v>1187</v>
      </c>
      <c r="D101" s="68" t="s">
        <v>223</v>
      </c>
      <c r="E101" s="229">
        <v>46.235655730303698</v>
      </c>
      <c r="F101" s="229">
        <v>-60.041093398109297</v>
      </c>
      <c r="G101" s="36" t="s">
        <v>829</v>
      </c>
      <c r="H101" s="15"/>
      <c r="I101" s="15"/>
      <c r="J101" s="46"/>
    </row>
    <row r="102" spans="2:10" s="225" customFormat="1" ht="18.75">
      <c r="B102" s="75" t="s">
        <v>869</v>
      </c>
      <c r="C102" s="68" t="s">
        <v>1279</v>
      </c>
      <c r="D102" s="68" t="s">
        <v>223</v>
      </c>
      <c r="E102" s="229">
        <v>46.243743910813599</v>
      </c>
      <c r="F102" s="229">
        <v>-60.061864251928498</v>
      </c>
      <c r="G102" s="36" t="s">
        <v>829</v>
      </c>
      <c r="H102" s="15"/>
      <c r="I102" s="15"/>
      <c r="J102" s="46"/>
    </row>
    <row r="103" spans="2:10" s="225" customFormat="1" ht="18.75">
      <c r="B103" s="75" t="s">
        <v>511</v>
      </c>
      <c r="C103" s="68" t="s">
        <v>1188</v>
      </c>
      <c r="D103" s="68" t="s">
        <v>223</v>
      </c>
      <c r="E103" s="229">
        <v>46.242292536515599</v>
      </c>
      <c r="F103" s="229">
        <v>-60.042593775902603</v>
      </c>
      <c r="G103" s="36" t="s">
        <v>829</v>
      </c>
      <c r="H103" s="15"/>
      <c r="I103" s="15"/>
      <c r="J103" s="46"/>
    </row>
    <row r="104" spans="2:10" ht="18.75">
      <c r="B104" s="75" t="s">
        <v>463</v>
      </c>
      <c r="C104" s="68" t="s">
        <v>1280</v>
      </c>
      <c r="D104" s="68" t="s">
        <v>223</v>
      </c>
      <c r="E104" s="229">
        <v>44.0351401721923</v>
      </c>
      <c r="F104" s="229">
        <v>-64.714324447409496</v>
      </c>
      <c r="G104" s="36" t="s">
        <v>829</v>
      </c>
      <c r="H104" s="15"/>
      <c r="I104" s="15"/>
      <c r="J104" s="46"/>
    </row>
    <row r="105" spans="2:10" ht="18.75">
      <c r="B105" s="75" t="s">
        <v>878</v>
      </c>
      <c r="C105" s="68" t="s">
        <v>1212</v>
      </c>
      <c r="D105" s="68" t="s">
        <v>223</v>
      </c>
      <c r="E105" s="229">
        <v>45.606878849836399</v>
      </c>
      <c r="F105" s="229">
        <v>-61.998278205384203</v>
      </c>
      <c r="G105" s="36" t="s">
        <v>829</v>
      </c>
      <c r="H105" s="15"/>
      <c r="I105" s="15"/>
      <c r="J105" s="46"/>
    </row>
    <row r="106" spans="2:10" ht="18.75">
      <c r="B106" s="75" t="s">
        <v>1088</v>
      </c>
      <c r="C106" s="68" t="s">
        <v>1281</v>
      </c>
      <c r="D106" s="68" t="s">
        <v>223</v>
      </c>
      <c r="E106" s="229">
        <v>43.701878917411399</v>
      </c>
      <c r="F106" s="229">
        <v>-65.113971533234505</v>
      </c>
      <c r="G106" s="36" t="s">
        <v>829</v>
      </c>
      <c r="H106" s="15"/>
      <c r="I106" s="15"/>
      <c r="J106" s="46"/>
    </row>
    <row r="107" spans="2:10" ht="18.75">
      <c r="B107" s="75" t="s">
        <v>501</v>
      </c>
      <c r="C107" s="68" t="s">
        <v>1159</v>
      </c>
      <c r="D107" s="68" t="s">
        <v>223</v>
      </c>
      <c r="E107" s="229">
        <v>44.090031600000003</v>
      </c>
      <c r="F107" s="229">
        <v>-64.8479533</v>
      </c>
      <c r="G107" s="36" t="s">
        <v>829</v>
      </c>
      <c r="H107" s="15"/>
      <c r="I107" s="15"/>
      <c r="J107" s="46"/>
    </row>
    <row r="108" spans="2:10" ht="18.75">
      <c r="B108" s="75" t="s">
        <v>879</v>
      </c>
      <c r="C108" s="68" t="s">
        <v>1162</v>
      </c>
      <c r="D108" s="68" t="s">
        <v>223</v>
      </c>
      <c r="E108" s="229">
        <v>44.157685200000003</v>
      </c>
      <c r="F108" s="229">
        <v>-64.977247300000002</v>
      </c>
      <c r="G108" s="36" t="s">
        <v>829</v>
      </c>
      <c r="H108" s="15"/>
      <c r="I108" s="15"/>
      <c r="J108" s="46"/>
    </row>
    <row r="109" spans="2:10" ht="18.75">
      <c r="B109" s="212" t="s">
        <v>482</v>
      </c>
      <c r="C109" s="68" t="s">
        <v>1282</v>
      </c>
      <c r="D109" s="68" t="s">
        <v>223</v>
      </c>
      <c r="E109" s="229">
        <v>44.755170747663001</v>
      </c>
      <c r="F109" s="229">
        <v>-63.736741090135197</v>
      </c>
      <c r="G109" s="36" t="s">
        <v>829</v>
      </c>
      <c r="H109" s="15"/>
      <c r="I109" s="15"/>
      <c r="J109" s="46"/>
    </row>
    <row r="110" spans="2:10" ht="18.75">
      <c r="B110" s="75" t="s">
        <v>522</v>
      </c>
      <c r="C110" s="68" t="s">
        <v>1179</v>
      </c>
      <c r="D110" s="68" t="s">
        <v>223</v>
      </c>
      <c r="E110" s="229">
        <v>45.0269936914274</v>
      </c>
      <c r="F110" s="229">
        <v>-64.396468615325404</v>
      </c>
      <c r="G110" s="36" t="s">
        <v>829</v>
      </c>
      <c r="H110" s="15"/>
      <c r="I110" s="15"/>
      <c r="J110" s="46"/>
    </row>
    <row r="111" spans="2:10" ht="18.75">
      <c r="B111" s="75" t="s">
        <v>466</v>
      </c>
      <c r="C111" s="68" t="s">
        <v>1283</v>
      </c>
      <c r="D111" s="68" t="s">
        <v>223</v>
      </c>
      <c r="E111" s="229">
        <v>44.381804978703101</v>
      </c>
      <c r="F111" s="229">
        <v>-64.318338652165394</v>
      </c>
      <c r="G111" s="36" t="s">
        <v>829</v>
      </c>
      <c r="H111" s="15"/>
      <c r="I111" s="15"/>
      <c r="J111" s="46"/>
    </row>
    <row r="112" spans="2:10" ht="18.75">
      <c r="B112" s="75" t="s">
        <v>500</v>
      </c>
      <c r="C112" s="68" t="s">
        <v>1284</v>
      </c>
      <c r="D112" s="68" t="s">
        <v>223</v>
      </c>
      <c r="E112" s="229">
        <v>44.368930146178002</v>
      </c>
      <c r="F112" s="229">
        <v>-64.338883363408598</v>
      </c>
      <c r="G112" s="36" t="s">
        <v>829</v>
      </c>
      <c r="H112" s="15"/>
      <c r="I112" s="15"/>
      <c r="J112" s="46"/>
    </row>
    <row r="113" spans="2:10" ht="18.75">
      <c r="B113" s="75" t="s">
        <v>916</v>
      </c>
      <c r="C113" s="68" t="s">
        <v>1285</v>
      </c>
      <c r="D113" s="68" t="s">
        <v>223</v>
      </c>
      <c r="E113" s="229">
        <v>45.717392534789902</v>
      </c>
      <c r="F113" s="229">
        <v>-64.264097660521202</v>
      </c>
      <c r="G113" s="36" t="s">
        <v>829</v>
      </c>
      <c r="H113" s="15"/>
      <c r="I113" s="15"/>
      <c r="J113" s="46"/>
    </row>
    <row r="114" spans="2:10" ht="18.75">
      <c r="B114" s="212" t="s">
        <v>487</v>
      </c>
      <c r="C114" s="68" t="s">
        <v>1286</v>
      </c>
      <c r="D114" s="68" t="s">
        <v>223</v>
      </c>
      <c r="E114" s="229">
        <v>44.8817902888022</v>
      </c>
      <c r="F114" s="229">
        <v>-64.221569677633994</v>
      </c>
      <c r="G114" s="36" t="s">
        <v>829</v>
      </c>
      <c r="H114" s="15"/>
      <c r="I114" s="15"/>
      <c r="J114" s="46"/>
    </row>
    <row r="115" spans="2:10" ht="18.75">
      <c r="B115" s="75" t="s">
        <v>467</v>
      </c>
      <c r="C115" s="68" t="s">
        <v>1287</v>
      </c>
      <c r="D115" s="68" t="s">
        <v>223</v>
      </c>
      <c r="E115" s="229">
        <v>44.446446074070103</v>
      </c>
      <c r="F115" s="229">
        <v>-64.381655717274796</v>
      </c>
      <c r="G115" s="36" t="s">
        <v>829</v>
      </c>
      <c r="H115" s="15"/>
      <c r="I115" s="15"/>
      <c r="J115" s="46"/>
    </row>
    <row r="116" spans="2:10" s="225" customFormat="1" ht="18.75">
      <c r="B116" s="75" t="s">
        <v>921</v>
      </c>
      <c r="C116" s="68" t="s">
        <v>902</v>
      </c>
      <c r="D116" s="68" t="s">
        <v>223</v>
      </c>
      <c r="E116" s="229">
        <v>44.437986231010498</v>
      </c>
      <c r="F116" s="229">
        <v>-64.393762383260594</v>
      </c>
      <c r="G116" s="36" t="s">
        <v>829</v>
      </c>
      <c r="H116" s="15"/>
      <c r="I116" s="15"/>
      <c r="J116" s="46"/>
    </row>
    <row r="117" spans="2:10" ht="18.75">
      <c r="B117" s="75" t="s">
        <v>525</v>
      </c>
      <c r="C117" s="68" t="s">
        <v>1288</v>
      </c>
      <c r="D117" s="68" t="s">
        <v>223</v>
      </c>
      <c r="E117" s="229">
        <v>44.443876805563299</v>
      </c>
      <c r="F117" s="229">
        <v>-65.192753107874793</v>
      </c>
      <c r="G117" s="36" t="s">
        <v>829</v>
      </c>
      <c r="H117" s="15"/>
      <c r="I117" s="15"/>
      <c r="J117" s="46"/>
    </row>
    <row r="118" spans="2:10" ht="18.75">
      <c r="B118" s="75" t="s">
        <v>880</v>
      </c>
      <c r="C118" s="68" t="s">
        <v>1177</v>
      </c>
      <c r="D118" s="68" t="s">
        <v>223</v>
      </c>
      <c r="E118" s="229">
        <v>44.987314024963602</v>
      </c>
      <c r="F118" s="229">
        <v>-62.4836316325488</v>
      </c>
      <c r="G118" s="36" t="s">
        <v>829</v>
      </c>
      <c r="H118" s="67"/>
      <c r="I118" s="67"/>
      <c r="J118" s="46"/>
    </row>
    <row r="119" spans="2:10" ht="18.75">
      <c r="B119" s="75" t="s">
        <v>542</v>
      </c>
      <c r="C119" s="68" t="s">
        <v>1289</v>
      </c>
      <c r="D119" s="68" t="s">
        <v>223</v>
      </c>
      <c r="E119" s="229">
        <v>44.670384451527298</v>
      </c>
      <c r="F119" s="229">
        <v>-63.564760326393397</v>
      </c>
      <c r="G119" s="36" t="s">
        <v>829</v>
      </c>
      <c r="H119" s="15"/>
      <c r="I119" s="15"/>
      <c r="J119" s="46"/>
    </row>
    <row r="120" spans="2:10" s="12" customFormat="1" ht="18.75">
      <c r="B120" s="75" t="s">
        <v>515</v>
      </c>
      <c r="C120" s="68" t="s">
        <v>1290</v>
      </c>
      <c r="D120" s="68" t="s">
        <v>223</v>
      </c>
      <c r="E120" s="229">
        <v>44.401212393224199</v>
      </c>
      <c r="F120" s="229">
        <v>-64.349050667749907</v>
      </c>
      <c r="G120" s="36" t="s">
        <v>829</v>
      </c>
      <c r="H120" s="15"/>
      <c r="I120" s="15"/>
      <c r="J120" s="97"/>
    </row>
    <row r="121" spans="2:10" ht="18.75">
      <c r="B121" s="75" t="s">
        <v>415</v>
      </c>
      <c r="C121" s="68" t="s">
        <v>1176</v>
      </c>
      <c r="D121" s="68" t="s">
        <v>223</v>
      </c>
      <c r="E121" s="229">
        <v>44.940520640254597</v>
      </c>
      <c r="F121" s="229">
        <v>-64.428845387128902</v>
      </c>
      <c r="G121" s="36" t="s">
        <v>829</v>
      </c>
      <c r="H121" s="15"/>
      <c r="I121" s="15"/>
      <c r="J121" s="46"/>
    </row>
    <row r="122" spans="2:10" ht="18.75">
      <c r="B122" s="75" t="s">
        <v>417</v>
      </c>
      <c r="C122" s="68" t="s">
        <v>1335</v>
      </c>
      <c r="D122" s="68" t="s">
        <v>223</v>
      </c>
      <c r="E122" s="229">
        <v>45.046876484996297</v>
      </c>
      <c r="F122" s="229">
        <v>-64.6534649353639</v>
      </c>
      <c r="G122" s="36" t="s">
        <v>829</v>
      </c>
      <c r="H122" s="15"/>
      <c r="I122" s="15"/>
      <c r="J122" s="46"/>
    </row>
    <row r="123" spans="2:10" ht="18.75">
      <c r="B123" s="75" t="s">
        <v>551</v>
      </c>
      <c r="C123" s="68" t="s">
        <v>1336</v>
      </c>
      <c r="D123" s="68" t="s">
        <v>223</v>
      </c>
      <c r="E123" s="229">
        <v>44.383406031085897</v>
      </c>
      <c r="F123" s="229">
        <v>-64.542776858300996</v>
      </c>
      <c r="G123" s="36" t="s">
        <v>829</v>
      </c>
      <c r="H123" s="15"/>
      <c r="I123" s="15"/>
      <c r="J123" s="46"/>
    </row>
    <row r="124" spans="2:10" s="225" customFormat="1" ht="18.75">
      <c r="B124" s="75" t="s">
        <v>514</v>
      </c>
      <c r="C124" s="68" t="s">
        <v>1092</v>
      </c>
      <c r="D124" s="68" t="s">
        <v>223</v>
      </c>
      <c r="E124" s="229">
        <v>44.592859999520698</v>
      </c>
      <c r="F124" s="229">
        <v>-64.275174644906699</v>
      </c>
      <c r="G124" s="36" t="s">
        <v>829</v>
      </c>
      <c r="H124" s="15"/>
      <c r="I124" s="15"/>
      <c r="J124" s="46"/>
    </row>
    <row r="125" spans="2:10" ht="18.75">
      <c r="B125" s="75" t="s">
        <v>519</v>
      </c>
      <c r="C125" s="68" t="s">
        <v>1291</v>
      </c>
      <c r="D125" s="68" t="s">
        <v>223</v>
      </c>
      <c r="E125" s="229">
        <v>44.2076925301701</v>
      </c>
      <c r="F125" s="229">
        <v>-64.8631177893744</v>
      </c>
      <c r="G125" s="36" t="s">
        <v>829</v>
      </c>
      <c r="H125" s="15"/>
      <c r="I125" s="15"/>
      <c r="J125" s="46"/>
    </row>
    <row r="126" spans="2:10" ht="18.75">
      <c r="B126" s="75" t="s">
        <v>435</v>
      </c>
      <c r="C126" s="68" t="s">
        <v>1292</v>
      </c>
      <c r="D126" s="68" t="s">
        <v>223</v>
      </c>
      <c r="E126" s="229">
        <v>44.929655915330102</v>
      </c>
      <c r="F126" s="229">
        <v>-65.061897544627101</v>
      </c>
      <c r="G126" s="36" t="s">
        <v>829</v>
      </c>
      <c r="H126" s="67"/>
      <c r="I126" s="67"/>
      <c r="J126" s="46"/>
    </row>
    <row r="127" spans="2:10" s="225" customFormat="1" ht="18.75">
      <c r="B127" s="75" t="s">
        <v>911</v>
      </c>
      <c r="C127" s="68" t="s">
        <v>899</v>
      </c>
      <c r="D127" s="68" t="s">
        <v>223</v>
      </c>
      <c r="E127" s="229">
        <v>44.9044273077075</v>
      </c>
      <c r="F127" s="229">
        <v>-65.0321185927492</v>
      </c>
      <c r="G127" s="36" t="s">
        <v>829</v>
      </c>
      <c r="H127" s="67"/>
      <c r="I127" s="67"/>
      <c r="J127" s="46"/>
    </row>
    <row r="128" spans="2:10" ht="18.75">
      <c r="B128" s="75" t="s">
        <v>881</v>
      </c>
      <c r="C128" s="68" t="s">
        <v>1195</v>
      </c>
      <c r="D128" s="68" t="s">
        <v>223</v>
      </c>
      <c r="E128" s="229">
        <v>44.0788643877735</v>
      </c>
      <c r="F128" s="229">
        <v>-64.772917836439504</v>
      </c>
      <c r="G128" s="36" t="s">
        <v>829</v>
      </c>
      <c r="H128" s="15"/>
      <c r="I128" s="15"/>
      <c r="J128" s="46"/>
    </row>
    <row r="129" spans="2:10" s="12" customFormat="1" ht="18.75">
      <c r="B129" s="75" t="s">
        <v>453</v>
      </c>
      <c r="C129" s="68" t="s">
        <v>1198</v>
      </c>
      <c r="D129" s="68" t="s">
        <v>223</v>
      </c>
      <c r="E129" s="229">
        <v>44.782418978032602</v>
      </c>
      <c r="F129" s="229">
        <v>-63.178742711707002</v>
      </c>
      <c r="G129" s="36" t="s">
        <v>829</v>
      </c>
      <c r="H129" s="231"/>
      <c r="I129" s="15"/>
      <c r="J129" s="97"/>
    </row>
    <row r="130" spans="2:10" s="12" customFormat="1" ht="18.75">
      <c r="B130" s="75" t="s">
        <v>516</v>
      </c>
      <c r="C130" s="68" t="s">
        <v>1337</v>
      </c>
      <c r="D130" s="68" t="s">
        <v>223</v>
      </c>
      <c r="E130" s="229">
        <v>44.3663096990757</v>
      </c>
      <c r="F130" s="229">
        <v>-64.295467606708996</v>
      </c>
      <c r="G130" s="36" t="s">
        <v>829</v>
      </c>
      <c r="H130" s="231"/>
      <c r="I130" s="15"/>
      <c r="J130" s="97"/>
    </row>
    <row r="131" spans="2:10" ht="18.75">
      <c r="B131" s="75" t="s">
        <v>521</v>
      </c>
      <c r="C131" s="68" t="s">
        <v>1293</v>
      </c>
      <c r="D131" s="68" t="s">
        <v>223</v>
      </c>
      <c r="E131" s="229">
        <v>45.077645031295198</v>
      </c>
      <c r="F131" s="229">
        <v>-64.426739402790005</v>
      </c>
      <c r="G131" s="36" t="s">
        <v>829</v>
      </c>
      <c r="H131" s="15"/>
      <c r="I131" s="15"/>
      <c r="J131" s="46"/>
    </row>
    <row r="132" spans="2:10" ht="18.75">
      <c r="B132" s="75" t="s">
        <v>480</v>
      </c>
      <c r="C132" s="68" t="s">
        <v>1294</v>
      </c>
      <c r="D132" s="68" t="s">
        <v>223</v>
      </c>
      <c r="E132" s="229">
        <v>46.244840451057797</v>
      </c>
      <c r="F132" s="229">
        <v>-60.0971855851936</v>
      </c>
      <c r="G132" s="36" t="s">
        <v>829</v>
      </c>
      <c r="H132" s="15"/>
      <c r="I132" s="15"/>
      <c r="J132" s="46"/>
    </row>
    <row r="133" spans="2:10" ht="18.75">
      <c r="B133" s="75" t="s">
        <v>510</v>
      </c>
      <c r="C133" s="68" t="s">
        <v>1174</v>
      </c>
      <c r="D133" s="68" t="s">
        <v>223</v>
      </c>
      <c r="E133" s="229">
        <v>44.909132516754198</v>
      </c>
      <c r="F133" s="229">
        <v>-65.029801050122899</v>
      </c>
      <c r="G133" s="36" t="s">
        <v>829</v>
      </c>
      <c r="H133" s="15"/>
      <c r="I133" s="15"/>
      <c r="J133" s="46"/>
    </row>
    <row r="134" spans="2:10" ht="18.75">
      <c r="B134" s="75" t="s">
        <v>451</v>
      </c>
      <c r="C134" s="68" t="s">
        <v>1338</v>
      </c>
      <c r="D134" s="68" t="s">
        <v>223</v>
      </c>
      <c r="E134" s="229">
        <v>45.6486376667944</v>
      </c>
      <c r="F134" s="229">
        <v>-62.717356090199203</v>
      </c>
      <c r="G134" s="36" t="s">
        <v>829</v>
      </c>
      <c r="H134" s="67"/>
      <c r="I134" s="67"/>
      <c r="J134" s="46"/>
    </row>
    <row r="135" spans="2:10" ht="18.75">
      <c r="B135" s="75" t="s">
        <v>565</v>
      </c>
      <c r="C135" s="68" t="s">
        <v>1182</v>
      </c>
      <c r="D135" s="68" t="s">
        <v>223</v>
      </c>
      <c r="E135" s="229">
        <v>45.56071</v>
      </c>
      <c r="F135" s="229">
        <v>-63.203744</v>
      </c>
      <c r="G135" s="36" t="s">
        <v>829</v>
      </c>
      <c r="H135" s="15"/>
      <c r="I135" s="15"/>
      <c r="J135" s="46"/>
    </row>
    <row r="136" spans="2:10" s="12" customFormat="1" ht="18.75">
      <c r="B136" s="75" t="s">
        <v>882</v>
      </c>
      <c r="C136" s="68" t="s">
        <v>1204</v>
      </c>
      <c r="D136" s="68" t="s">
        <v>223</v>
      </c>
      <c r="E136" s="229">
        <v>45.3899111982088</v>
      </c>
      <c r="F136" s="229">
        <v>-63.311016949788801</v>
      </c>
      <c r="G136" s="36" t="s">
        <v>829</v>
      </c>
      <c r="H136" s="15"/>
      <c r="I136" s="15"/>
      <c r="J136" s="97"/>
    </row>
    <row r="137" spans="2:10" ht="18.75">
      <c r="B137" s="75" t="s">
        <v>928</v>
      </c>
      <c r="C137" s="68" t="s">
        <v>1295</v>
      </c>
      <c r="D137" s="68" t="s">
        <v>223</v>
      </c>
      <c r="E137" s="229">
        <v>45.402218430617097</v>
      </c>
      <c r="F137" s="229">
        <v>-63.307921755109803</v>
      </c>
      <c r="G137" s="36" t="s">
        <v>829</v>
      </c>
      <c r="H137" s="15"/>
      <c r="I137" s="15"/>
      <c r="J137" s="46"/>
    </row>
    <row r="138" spans="2:10" s="225" customFormat="1" ht="18.75">
      <c r="B138" s="75" t="s">
        <v>941</v>
      </c>
      <c r="C138" s="68" t="s">
        <v>1296</v>
      </c>
      <c r="D138" s="68" t="s">
        <v>223</v>
      </c>
      <c r="E138" s="229">
        <v>45.696044516168598</v>
      </c>
      <c r="F138" s="229">
        <v>-63.885741275694301</v>
      </c>
      <c r="G138" s="36" t="s">
        <v>829</v>
      </c>
      <c r="H138" s="15"/>
      <c r="I138" s="15"/>
      <c r="J138" s="46"/>
    </row>
    <row r="139" spans="2:10" ht="18.75">
      <c r="B139" s="75" t="s">
        <v>420</v>
      </c>
      <c r="C139" s="68" t="s">
        <v>1202</v>
      </c>
      <c r="D139" s="68" t="s">
        <v>223</v>
      </c>
      <c r="E139" s="229">
        <v>44.832361707445401</v>
      </c>
      <c r="F139" s="229">
        <v>-65.231325177467198</v>
      </c>
      <c r="G139" s="36" t="s">
        <v>829</v>
      </c>
      <c r="H139" s="15"/>
      <c r="I139" s="15"/>
      <c r="J139" s="46"/>
    </row>
    <row r="140" spans="2:10" ht="18.75">
      <c r="B140" s="75" t="s">
        <v>497</v>
      </c>
      <c r="C140" s="68" t="s">
        <v>1297</v>
      </c>
      <c r="D140" s="68" t="s">
        <v>223</v>
      </c>
      <c r="E140" s="229">
        <v>45.821109999999997</v>
      </c>
      <c r="F140" s="229">
        <v>-64.210539999999995</v>
      </c>
      <c r="G140" s="36" t="s">
        <v>829</v>
      </c>
      <c r="H140" s="15"/>
      <c r="I140" s="15"/>
      <c r="J140" s="46"/>
    </row>
    <row r="141" spans="2:10" s="225" customFormat="1" ht="18.75">
      <c r="B141" s="75" t="s">
        <v>470</v>
      </c>
      <c r="C141" s="68" t="s">
        <v>1298</v>
      </c>
      <c r="D141" s="68" t="s">
        <v>223</v>
      </c>
      <c r="E141" s="229">
        <v>45.4255067152979</v>
      </c>
      <c r="F141" s="229">
        <v>-64.318669966128994</v>
      </c>
      <c r="G141" s="36" t="s">
        <v>829</v>
      </c>
      <c r="H141" s="15"/>
      <c r="I141" s="15"/>
      <c r="J141" s="46"/>
    </row>
    <row r="142" spans="2:10" ht="18.75">
      <c r="B142" s="75" t="s">
        <v>498</v>
      </c>
      <c r="C142" s="68" t="s">
        <v>1299</v>
      </c>
      <c r="D142" s="68" t="s">
        <v>223</v>
      </c>
      <c r="E142" s="229">
        <v>44.669349699943801</v>
      </c>
      <c r="F142" s="229">
        <v>-63.541508227075099</v>
      </c>
      <c r="G142" s="36" t="s">
        <v>829</v>
      </c>
      <c r="H142" s="15"/>
      <c r="I142" s="15"/>
      <c r="J142" s="46"/>
    </row>
    <row r="143" spans="2:10" ht="18.75">
      <c r="B143" s="75" t="s">
        <v>450</v>
      </c>
      <c r="C143" s="68" t="s">
        <v>1215</v>
      </c>
      <c r="D143" s="68" t="s">
        <v>223</v>
      </c>
      <c r="E143" s="229">
        <v>45.682539943320201</v>
      </c>
      <c r="F143" s="229">
        <v>-62.709478544600699</v>
      </c>
      <c r="G143" s="36" t="s">
        <v>829</v>
      </c>
      <c r="H143" s="15"/>
      <c r="I143" s="15"/>
      <c r="J143" s="46"/>
    </row>
    <row r="144" spans="2:10" ht="18.75">
      <c r="B144" s="75" t="s">
        <v>462</v>
      </c>
      <c r="C144" s="68" t="s">
        <v>1192</v>
      </c>
      <c r="D144" s="68" t="s">
        <v>223</v>
      </c>
      <c r="E144" s="244">
        <v>43.840612199122198</v>
      </c>
      <c r="F144" s="229">
        <v>-66.107656137768402</v>
      </c>
      <c r="G144" s="36" t="s">
        <v>829</v>
      </c>
      <c r="H144" s="15"/>
      <c r="I144" s="15"/>
      <c r="J144" s="46"/>
    </row>
    <row r="145" spans="2:10" ht="18.75">
      <c r="B145" s="75" t="s">
        <v>868</v>
      </c>
      <c r="C145" s="68" t="s">
        <v>1189</v>
      </c>
      <c r="D145" s="68" t="s">
        <v>223</v>
      </c>
      <c r="E145" s="229">
        <v>46.317228621740099</v>
      </c>
      <c r="F145" s="229">
        <v>-60.3377254823356</v>
      </c>
      <c r="G145" s="36" t="s">
        <v>829</v>
      </c>
      <c r="H145" s="15"/>
      <c r="I145" s="15"/>
      <c r="J145" s="46"/>
    </row>
    <row r="146" spans="2:10" ht="18.75">
      <c r="B146" s="75" t="s">
        <v>472</v>
      </c>
      <c r="C146" s="68" t="s">
        <v>1221</v>
      </c>
      <c r="D146" s="68" t="s">
        <v>223</v>
      </c>
      <c r="E146" s="229">
        <v>46.3213181102901</v>
      </c>
      <c r="F146" s="229">
        <v>-60.331465195611102</v>
      </c>
      <c r="G146" s="36" t="s">
        <v>829</v>
      </c>
      <c r="H146" s="15"/>
      <c r="I146" s="15"/>
      <c r="J146" s="46"/>
    </row>
    <row r="147" spans="2:10" ht="18.75">
      <c r="B147" s="75" t="s">
        <v>488</v>
      </c>
      <c r="C147" s="68" t="s">
        <v>1344</v>
      </c>
      <c r="D147" s="68" t="s">
        <v>223</v>
      </c>
      <c r="E147" s="229">
        <v>45.579251415911102</v>
      </c>
      <c r="F147" s="229">
        <v>-61.337036693886702</v>
      </c>
      <c r="G147" s="36" t="s">
        <v>829</v>
      </c>
      <c r="H147" s="15"/>
      <c r="I147" s="15"/>
      <c r="J147" s="46"/>
    </row>
    <row r="148" spans="2:10" ht="18.75">
      <c r="B148" s="212" t="s">
        <v>883</v>
      </c>
      <c r="C148" s="68" t="s">
        <v>1216</v>
      </c>
      <c r="D148" s="68" t="s">
        <v>223</v>
      </c>
      <c r="E148" s="229">
        <v>45.6579252744135</v>
      </c>
      <c r="F148" s="229">
        <v>-61.403406500167399</v>
      </c>
      <c r="G148" s="36" t="s">
        <v>829</v>
      </c>
      <c r="H148" s="15"/>
      <c r="I148" s="15"/>
      <c r="J148" s="46"/>
    </row>
    <row r="149" spans="2:10" ht="18.75">
      <c r="B149" s="75" t="s">
        <v>929</v>
      </c>
      <c r="C149" s="68" t="s">
        <v>1300</v>
      </c>
      <c r="D149" s="68" t="s">
        <v>223</v>
      </c>
      <c r="E149" s="229">
        <v>45.6579252744135</v>
      </c>
      <c r="F149" s="229">
        <v>-61.403406500167399</v>
      </c>
      <c r="G149" s="36" t="s">
        <v>829</v>
      </c>
      <c r="H149" s="15"/>
      <c r="I149" s="15"/>
      <c r="J149" s="46"/>
    </row>
    <row r="150" spans="2:10" ht="18.75">
      <c r="B150" s="75" t="s">
        <v>544</v>
      </c>
      <c r="C150" s="68" t="s">
        <v>1301</v>
      </c>
      <c r="D150" s="68" t="s">
        <v>223</v>
      </c>
      <c r="E150" s="229">
        <v>44.737377826903902</v>
      </c>
      <c r="F150" s="229">
        <v>-63.314092849745599</v>
      </c>
      <c r="G150" s="36" t="s">
        <v>829</v>
      </c>
      <c r="H150" s="15"/>
      <c r="I150" s="15"/>
      <c r="J150" s="46"/>
    </row>
    <row r="151" spans="2:10" ht="18.75">
      <c r="B151" s="212" t="s">
        <v>471</v>
      </c>
      <c r="C151" s="68" t="s">
        <v>1339</v>
      </c>
      <c r="D151" s="68" t="s">
        <v>223</v>
      </c>
      <c r="E151" s="229">
        <v>46.317765860240002</v>
      </c>
      <c r="F151" s="229">
        <v>-60.308964368418003</v>
      </c>
      <c r="G151" s="36" t="s">
        <v>829</v>
      </c>
      <c r="H151" s="15"/>
      <c r="I151" s="15"/>
      <c r="J151" s="46"/>
    </row>
    <row r="152" spans="2:10" ht="18.75">
      <c r="B152" s="75" t="s">
        <v>507</v>
      </c>
      <c r="C152" s="68" t="s">
        <v>1302</v>
      </c>
      <c r="D152" s="68" t="s">
        <v>223</v>
      </c>
      <c r="E152" s="229">
        <v>43.606802485024701</v>
      </c>
      <c r="F152" s="229">
        <v>-65.770516682024194</v>
      </c>
      <c r="G152" s="36" t="s">
        <v>829</v>
      </c>
      <c r="H152" s="15"/>
      <c r="I152" s="15"/>
      <c r="J152" s="46"/>
    </row>
    <row r="153" spans="2:10" ht="18.75">
      <c r="B153" s="75" t="s">
        <v>571</v>
      </c>
      <c r="C153" s="68" t="s">
        <v>1156</v>
      </c>
      <c r="D153" s="68" t="s">
        <v>223</v>
      </c>
      <c r="E153" s="229">
        <v>43.607084</v>
      </c>
      <c r="F153" s="229">
        <v>-65.794779000000005</v>
      </c>
      <c r="G153" s="36" t="s">
        <v>829</v>
      </c>
      <c r="H153" s="15"/>
      <c r="I153" s="15"/>
      <c r="J153" s="46"/>
    </row>
    <row r="154" spans="2:10" ht="18.75">
      <c r="B154" s="75" t="s">
        <v>444</v>
      </c>
      <c r="C154" s="68" t="s">
        <v>1303</v>
      </c>
      <c r="D154" s="68" t="s">
        <v>223</v>
      </c>
      <c r="E154" s="229">
        <v>45.843178185784403</v>
      </c>
      <c r="F154" s="229">
        <v>-63.651712374906303</v>
      </c>
      <c r="G154" s="36" t="s">
        <v>829</v>
      </c>
      <c r="H154" s="15"/>
      <c r="I154" s="15"/>
      <c r="J154" s="46"/>
    </row>
    <row r="155" spans="2:10" ht="18.75">
      <c r="B155" s="75" t="s">
        <v>494</v>
      </c>
      <c r="C155" s="68" t="s">
        <v>1304</v>
      </c>
      <c r="D155" s="68" t="s">
        <v>223</v>
      </c>
      <c r="E155" s="229">
        <v>46.190949301486697</v>
      </c>
      <c r="F155" s="229">
        <v>-59.983413798112799</v>
      </c>
      <c r="G155" s="36" t="s">
        <v>829</v>
      </c>
      <c r="H155" s="15"/>
      <c r="I155" s="15"/>
      <c r="J155" s="46"/>
    </row>
    <row r="156" spans="2:10" ht="18.75">
      <c r="B156" s="75" t="s">
        <v>559</v>
      </c>
      <c r="C156" s="68" t="s">
        <v>1166</v>
      </c>
      <c r="D156" s="68" t="s">
        <v>223</v>
      </c>
      <c r="E156" s="229">
        <v>44.554048572409201</v>
      </c>
      <c r="F156" s="229">
        <v>-65.5830754789026</v>
      </c>
      <c r="G156" s="36" t="s">
        <v>829</v>
      </c>
      <c r="H156" s="15"/>
      <c r="I156" s="15"/>
      <c r="J156" s="46"/>
    </row>
    <row r="157" spans="2:10" ht="18.75">
      <c r="B157" s="75" t="s">
        <v>932</v>
      </c>
      <c r="C157" s="68" t="s">
        <v>1305</v>
      </c>
      <c r="D157" s="68" t="s">
        <v>223</v>
      </c>
      <c r="E157" s="229">
        <v>44.111494743847402</v>
      </c>
      <c r="F157" s="229">
        <v>-65.682559338868899</v>
      </c>
      <c r="G157" s="36" t="s">
        <v>829</v>
      </c>
      <c r="H157" s="15"/>
      <c r="I157" s="15"/>
      <c r="J157" s="46"/>
    </row>
    <row r="158" spans="2:10" s="225" customFormat="1" ht="18.75">
      <c r="B158" s="75" t="s">
        <v>919</v>
      </c>
      <c r="C158" s="68" t="s">
        <v>901</v>
      </c>
      <c r="D158" s="68" t="s">
        <v>223</v>
      </c>
      <c r="E158" s="229">
        <v>44.109492488342703</v>
      </c>
      <c r="F158" s="229">
        <v>-65.924927571648595</v>
      </c>
      <c r="G158" s="36" t="s">
        <v>829</v>
      </c>
      <c r="H158" s="15"/>
      <c r="I158" s="15"/>
      <c r="J158" s="46"/>
    </row>
    <row r="159" spans="2:10" ht="18.75">
      <c r="B159" s="75" t="s">
        <v>866</v>
      </c>
      <c r="C159" s="68" t="s">
        <v>1306</v>
      </c>
      <c r="D159" s="68" t="s">
        <v>223</v>
      </c>
      <c r="E159" s="229">
        <v>44.305871743893</v>
      </c>
      <c r="F159" s="229">
        <v>-64.349620256930905</v>
      </c>
      <c r="G159" s="36" t="s">
        <v>829</v>
      </c>
      <c r="H159" s="15"/>
      <c r="I159" s="15"/>
      <c r="J159" s="46"/>
    </row>
    <row r="160" spans="2:10" ht="18.75">
      <c r="B160" s="75" t="s">
        <v>428</v>
      </c>
      <c r="C160" s="68" t="s">
        <v>1199</v>
      </c>
      <c r="D160" s="68" t="s">
        <v>223</v>
      </c>
      <c r="E160" s="229">
        <v>44.560015721715097</v>
      </c>
      <c r="F160" s="229">
        <v>-64.263729913288998</v>
      </c>
      <c r="G160" s="36" t="s">
        <v>829</v>
      </c>
      <c r="H160" s="15"/>
      <c r="I160" s="15"/>
      <c r="J160" s="46"/>
    </row>
    <row r="161" spans="2:10" ht="18.75">
      <c r="B161" s="75" t="s">
        <v>408</v>
      </c>
      <c r="C161" s="68" t="s">
        <v>1307</v>
      </c>
      <c r="D161" s="68" t="s">
        <v>223</v>
      </c>
      <c r="E161" s="229">
        <v>44.666943260020801</v>
      </c>
      <c r="F161" s="229">
        <v>-63.657503506960097</v>
      </c>
      <c r="G161" s="36" t="s">
        <v>829</v>
      </c>
      <c r="H161" s="15"/>
      <c r="I161" s="15"/>
      <c r="J161" s="46"/>
    </row>
    <row r="162" spans="2:10" s="225" customFormat="1" ht="18.75">
      <c r="B162" s="212" t="s">
        <v>907</v>
      </c>
      <c r="C162" s="68" t="s">
        <v>900</v>
      </c>
      <c r="D162" s="68" t="s">
        <v>223</v>
      </c>
      <c r="E162" s="229">
        <v>44.662595735194003</v>
      </c>
      <c r="F162" s="229">
        <v>-63.6625719372079</v>
      </c>
      <c r="G162" s="36" t="s">
        <v>829</v>
      </c>
      <c r="H162" s="15"/>
      <c r="I162" s="15"/>
      <c r="J162" s="46"/>
    </row>
    <row r="163" spans="2:10" ht="18.75">
      <c r="B163" s="75" t="s">
        <v>454</v>
      </c>
      <c r="C163" s="68" t="s">
        <v>1203</v>
      </c>
      <c r="D163" s="68" t="s">
        <v>223</v>
      </c>
      <c r="E163" s="229">
        <v>44.9341459594757</v>
      </c>
      <c r="F163" s="229">
        <v>-62.500444203494702</v>
      </c>
      <c r="G163" s="36" t="s">
        <v>829</v>
      </c>
      <c r="H163" s="15"/>
      <c r="I163" s="15"/>
      <c r="J163" s="46"/>
    </row>
    <row r="164" spans="2:10" ht="18.75">
      <c r="B164" s="75" t="s">
        <v>884</v>
      </c>
      <c r="C164" s="68" t="s">
        <v>1201</v>
      </c>
      <c r="D164" s="68" t="s">
        <v>223</v>
      </c>
      <c r="E164" s="229">
        <v>44.746084335507497</v>
      </c>
      <c r="F164" s="229">
        <v>-63.684168667437199</v>
      </c>
      <c r="G164" s="36" t="s">
        <v>829</v>
      </c>
      <c r="H164" s="15"/>
      <c r="I164" s="15"/>
      <c r="J164" s="46"/>
    </row>
    <row r="165" spans="2:10" ht="18.75">
      <c r="B165" s="75" t="s">
        <v>456</v>
      </c>
      <c r="C165" s="68" t="s">
        <v>1308</v>
      </c>
      <c r="D165" s="68" t="s">
        <v>223</v>
      </c>
      <c r="E165" s="229">
        <v>45.360217476304904</v>
      </c>
      <c r="F165" s="229">
        <v>-61.713020248464403</v>
      </c>
      <c r="G165" s="36" t="s">
        <v>829</v>
      </c>
      <c r="H165" s="15"/>
      <c r="I165" s="15"/>
      <c r="J165" s="46"/>
    </row>
    <row r="166" spans="2:10" ht="18.75">
      <c r="B166" s="75" t="s">
        <v>441</v>
      </c>
      <c r="C166" s="68" t="s">
        <v>1309</v>
      </c>
      <c r="D166" s="68" t="s">
        <v>223</v>
      </c>
      <c r="E166" s="229">
        <v>44.258601770631898</v>
      </c>
      <c r="F166" s="229">
        <v>-66.121294593217002</v>
      </c>
      <c r="G166" s="36" t="s">
        <v>829</v>
      </c>
      <c r="H166" s="15"/>
      <c r="I166" s="15"/>
      <c r="J166" s="46"/>
    </row>
    <row r="167" spans="2:10" ht="18.75">
      <c r="B167" s="75" t="s">
        <v>473</v>
      </c>
      <c r="C167" s="68" t="s">
        <v>1310</v>
      </c>
      <c r="D167" s="68" t="s">
        <v>223</v>
      </c>
      <c r="E167" s="229">
        <v>46.163354509397699</v>
      </c>
      <c r="F167" s="229">
        <v>-59.956305707238201</v>
      </c>
      <c r="G167" s="36" t="s">
        <v>829</v>
      </c>
      <c r="H167" s="15"/>
      <c r="I167" s="15"/>
      <c r="J167" s="46"/>
    </row>
    <row r="168" spans="2:10" ht="18.75">
      <c r="B168" s="75" t="s">
        <v>503</v>
      </c>
      <c r="C168" s="68" t="s">
        <v>1311</v>
      </c>
      <c r="D168" s="68" t="s">
        <v>223</v>
      </c>
      <c r="E168" s="229">
        <v>43.781321201730798</v>
      </c>
      <c r="F168" s="229">
        <v>-65.341606626959802</v>
      </c>
      <c r="G168" s="36" t="s">
        <v>829</v>
      </c>
      <c r="H168" s="15"/>
      <c r="I168" s="15"/>
      <c r="J168" s="46"/>
    </row>
    <row r="169" spans="2:10" ht="18.75">
      <c r="B169" s="75" t="s">
        <v>438</v>
      </c>
      <c r="C169" s="68" t="s">
        <v>1165</v>
      </c>
      <c r="D169" s="68" t="s">
        <v>223</v>
      </c>
      <c r="E169" s="229">
        <v>44.4311813560753</v>
      </c>
      <c r="F169" s="229">
        <v>-65.871849848434906</v>
      </c>
      <c r="G169" s="36" t="s">
        <v>829</v>
      </c>
      <c r="H169" s="67"/>
      <c r="I169" s="67"/>
      <c r="J169" s="46"/>
    </row>
    <row r="170" spans="2:10" ht="18.75">
      <c r="B170" s="75" t="s">
        <v>915</v>
      </c>
      <c r="C170" s="68" t="s">
        <v>1312</v>
      </c>
      <c r="D170" s="68" t="s">
        <v>223</v>
      </c>
      <c r="E170" s="229">
        <v>43.791768976706102</v>
      </c>
      <c r="F170" s="229">
        <v>-65.2947610659769</v>
      </c>
      <c r="G170" s="36" t="s">
        <v>829</v>
      </c>
      <c r="H170" s="15"/>
      <c r="I170" s="15"/>
      <c r="J170" s="46"/>
    </row>
    <row r="171" spans="2:10" s="160" customFormat="1" ht="18.75">
      <c r="B171" s="75" t="s">
        <v>554</v>
      </c>
      <c r="C171" s="68" t="s">
        <v>1172</v>
      </c>
      <c r="D171" s="68" t="s">
        <v>223</v>
      </c>
      <c r="E171" s="229">
        <v>44.766812000000002</v>
      </c>
      <c r="F171" s="229">
        <v>-64.334998999999996</v>
      </c>
      <c r="G171" s="36" t="s">
        <v>829</v>
      </c>
      <c r="H171" s="15"/>
      <c r="I171" s="15"/>
      <c r="J171" s="46"/>
    </row>
    <row r="172" spans="2:10" ht="18.75">
      <c r="B172" s="75" t="s">
        <v>543</v>
      </c>
      <c r="C172" s="68" t="s">
        <v>1313</v>
      </c>
      <c r="D172" s="68" t="s">
        <v>223</v>
      </c>
      <c r="E172" s="229">
        <v>44.7437650197406</v>
      </c>
      <c r="F172" s="229">
        <v>-63.547206677327601</v>
      </c>
      <c r="G172" s="36" t="s">
        <v>829</v>
      </c>
      <c r="H172" s="67"/>
      <c r="I172" s="15"/>
      <c r="J172" s="46"/>
    </row>
    <row r="173" spans="2:10" ht="18.75">
      <c r="B173" s="75" t="s">
        <v>885</v>
      </c>
      <c r="C173" s="68" t="s">
        <v>1345</v>
      </c>
      <c r="D173" s="68" t="s">
        <v>223</v>
      </c>
      <c r="E173" s="229">
        <v>45.663543190525502</v>
      </c>
      <c r="F173" s="229">
        <v>-64.039245174020905</v>
      </c>
      <c r="G173" s="36" t="s">
        <v>829</v>
      </c>
      <c r="H173" s="15"/>
      <c r="I173" s="15"/>
      <c r="J173" s="46"/>
    </row>
    <row r="174" spans="2:10" s="225" customFormat="1" ht="18.75">
      <c r="B174" s="75" t="s">
        <v>499</v>
      </c>
      <c r="C174" s="68" t="s">
        <v>1314</v>
      </c>
      <c r="D174" s="68" t="s">
        <v>223</v>
      </c>
      <c r="E174" s="229">
        <v>44.610976604378997</v>
      </c>
      <c r="F174" s="229">
        <v>-63.618942388215402</v>
      </c>
      <c r="G174" s="36" t="s">
        <v>829</v>
      </c>
      <c r="H174" s="15"/>
      <c r="I174" s="15"/>
      <c r="J174" s="46"/>
    </row>
    <row r="175" spans="2:10" ht="18.75">
      <c r="B175" s="75" t="s">
        <v>908</v>
      </c>
      <c r="C175" s="68" t="s">
        <v>1205</v>
      </c>
      <c r="D175" s="68" t="s">
        <v>223</v>
      </c>
      <c r="E175" s="229">
        <v>44.957231736206701</v>
      </c>
      <c r="F175" s="229">
        <v>-64.038392365827093</v>
      </c>
      <c r="G175" s="36" t="s">
        <v>829</v>
      </c>
      <c r="H175" s="15"/>
      <c r="I175" s="15" t="s">
        <v>1087</v>
      </c>
      <c r="J175" s="46"/>
    </row>
    <row r="176" spans="2:10" ht="18.75">
      <c r="B176" s="75" t="s">
        <v>533</v>
      </c>
      <c r="C176" s="68" t="s">
        <v>1213</v>
      </c>
      <c r="D176" s="68" t="s">
        <v>223</v>
      </c>
      <c r="E176" s="229">
        <v>45.659980204853497</v>
      </c>
      <c r="F176" s="229">
        <v>-60.877965459283601</v>
      </c>
      <c r="G176" s="36" t="s">
        <v>829</v>
      </c>
      <c r="H176" s="15"/>
      <c r="I176" s="15"/>
      <c r="J176" s="46"/>
    </row>
    <row r="177" spans="2:10" ht="18.75">
      <c r="B177" s="75" t="s">
        <v>424</v>
      </c>
      <c r="C177" s="68" t="s">
        <v>1315</v>
      </c>
      <c r="D177" s="68" t="s">
        <v>223</v>
      </c>
      <c r="E177" s="229">
        <v>45.149531933965797</v>
      </c>
      <c r="F177" s="229">
        <v>-63.351823578975903</v>
      </c>
      <c r="G177" s="36" t="s">
        <v>829</v>
      </c>
      <c r="H177" s="67"/>
      <c r="I177" s="67"/>
      <c r="J177" s="46"/>
    </row>
    <row r="178" spans="2:10" s="225" customFormat="1" ht="18.75">
      <c r="B178" s="75" t="s">
        <v>489</v>
      </c>
      <c r="C178" s="68" t="s">
        <v>1316</v>
      </c>
      <c r="D178" s="68" t="s">
        <v>223</v>
      </c>
      <c r="E178" s="229">
        <v>45.595186988696902</v>
      </c>
      <c r="F178" s="229">
        <v>-61.350729511696599</v>
      </c>
      <c r="G178" s="36" t="s">
        <v>829</v>
      </c>
      <c r="H178" s="67"/>
      <c r="I178" s="67"/>
      <c r="J178" s="46"/>
    </row>
    <row r="179" spans="2:10" s="12" customFormat="1" ht="18.75">
      <c r="B179" s="75" t="s">
        <v>475</v>
      </c>
      <c r="C179" s="68" t="s">
        <v>1222</v>
      </c>
      <c r="D179" s="68" t="s">
        <v>223</v>
      </c>
      <c r="E179" s="229">
        <v>46.290524631368797</v>
      </c>
      <c r="F179" s="229">
        <v>-61.138183194078898</v>
      </c>
      <c r="G179" s="36" t="s">
        <v>829</v>
      </c>
      <c r="H179" s="15"/>
      <c r="I179" s="15"/>
      <c r="J179" s="97"/>
    </row>
    <row r="180" spans="2:10" ht="18.75">
      <c r="B180" s="75" t="s">
        <v>433</v>
      </c>
      <c r="C180" s="68" t="s">
        <v>1317</v>
      </c>
      <c r="D180" s="68" t="s">
        <v>223</v>
      </c>
      <c r="E180" s="229">
        <v>45.712489834412303</v>
      </c>
      <c r="F180" s="229">
        <v>-63.307909883840203</v>
      </c>
      <c r="G180" s="36" t="s">
        <v>829</v>
      </c>
      <c r="H180" s="15"/>
      <c r="I180" s="15"/>
      <c r="J180" s="46"/>
    </row>
    <row r="181" spans="2:10" ht="18.75">
      <c r="B181" s="75" t="s">
        <v>925</v>
      </c>
      <c r="C181" s="68" t="s">
        <v>1318</v>
      </c>
      <c r="D181" s="68" t="s">
        <v>223</v>
      </c>
      <c r="E181" s="229">
        <v>46.131288239028002</v>
      </c>
      <c r="F181" s="229">
        <v>-60.169950262069499</v>
      </c>
      <c r="G181" s="36" t="s">
        <v>829</v>
      </c>
      <c r="H181" s="15"/>
      <c r="I181" s="15"/>
      <c r="J181" s="46"/>
    </row>
    <row r="182" spans="2:10" ht="18.75">
      <c r="B182" s="75" t="s">
        <v>411</v>
      </c>
      <c r="C182" s="68" t="s">
        <v>1206</v>
      </c>
      <c r="D182" s="68" t="s">
        <v>223</v>
      </c>
      <c r="E182" s="229">
        <v>44.958503350994299</v>
      </c>
      <c r="F182" s="229">
        <v>-64.106639203525106</v>
      </c>
      <c r="G182" s="36" t="s">
        <v>829</v>
      </c>
      <c r="H182" s="15"/>
      <c r="I182" s="15"/>
      <c r="J182" s="46"/>
    </row>
    <row r="183" spans="2:10" ht="18.75">
      <c r="B183" s="75" t="s">
        <v>547</v>
      </c>
      <c r="C183" s="68" t="s">
        <v>1168</v>
      </c>
      <c r="D183" s="68" t="s">
        <v>223</v>
      </c>
      <c r="E183" s="229">
        <v>44.691997433149297</v>
      </c>
      <c r="F183" s="229">
        <v>-63.891136726997097</v>
      </c>
      <c r="G183" s="36" t="s">
        <v>829</v>
      </c>
      <c r="H183" s="15"/>
      <c r="I183" s="15"/>
      <c r="J183" s="46"/>
    </row>
    <row r="184" spans="2:10" ht="18.75">
      <c r="B184" s="75" t="s">
        <v>476</v>
      </c>
      <c r="C184" s="68" t="s">
        <v>1319</v>
      </c>
      <c r="D184" s="68" t="s">
        <v>223</v>
      </c>
      <c r="E184" s="229">
        <v>46.136983682919599</v>
      </c>
      <c r="F184" s="229">
        <v>-60.186802253653397</v>
      </c>
      <c r="G184" s="36" t="s">
        <v>829</v>
      </c>
      <c r="H184" s="15"/>
      <c r="I184" s="15"/>
      <c r="J184" s="46"/>
    </row>
    <row r="185" spans="2:10" ht="18.75">
      <c r="B185" s="75" t="s">
        <v>452</v>
      </c>
      <c r="C185" s="68" t="s">
        <v>1320</v>
      </c>
      <c r="D185" s="68" t="s">
        <v>223</v>
      </c>
      <c r="E185" s="229">
        <v>45.291420552153099</v>
      </c>
      <c r="F185" s="229">
        <v>-62.655645104138102</v>
      </c>
      <c r="G185" s="36" t="s">
        <v>829</v>
      </c>
      <c r="H185" s="15"/>
      <c r="I185" s="15"/>
      <c r="J185" s="46"/>
    </row>
    <row r="186" spans="2:10" ht="18.75">
      <c r="B186" s="75" t="s">
        <v>910</v>
      </c>
      <c r="C186" s="68" t="s">
        <v>1321</v>
      </c>
      <c r="D186" s="68" t="s">
        <v>223</v>
      </c>
      <c r="E186" s="229">
        <v>44.955695825223202</v>
      </c>
      <c r="F186" s="229">
        <v>-64.919979316162795</v>
      </c>
      <c r="G186" s="36" t="s">
        <v>829</v>
      </c>
      <c r="H186" s="15"/>
      <c r="I186" s="15"/>
      <c r="J186" s="46"/>
    </row>
    <row r="187" spans="2:10" s="12" customFormat="1" ht="18.75">
      <c r="B187" s="75" t="s">
        <v>445</v>
      </c>
      <c r="C187" s="68" t="s">
        <v>1346</v>
      </c>
      <c r="D187" s="68" t="s">
        <v>223</v>
      </c>
      <c r="E187" s="229">
        <v>45.623217512519801</v>
      </c>
      <c r="F187" s="229">
        <v>-62.648082477985099</v>
      </c>
      <c r="G187" s="36" t="s">
        <v>829</v>
      </c>
      <c r="H187" s="15"/>
      <c r="I187" s="15"/>
      <c r="J187" s="97"/>
    </row>
    <row r="188" spans="2:10" s="12" customFormat="1" ht="18.75">
      <c r="B188" s="75" t="s">
        <v>886</v>
      </c>
      <c r="C188" s="68" t="s">
        <v>1167</v>
      </c>
      <c r="D188" s="68" t="s">
        <v>223</v>
      </c>
      <c r="E188" s="229">
        <v>44.677127595340501</v>
      </c>
      <c r="F188" s="229">
        <v>-63.594438194086003</v>
      </c>
      <c r="G188" s="36" t="s">
        <v>829</v>
      </c>
      <c r="H188" s="15"/>
      <c r="I188" s="15"/>
      <c r="J188" s="97"/>
    </row>
    <row r="189" spans="2:10" ht="18.75">
      <c r="B189" s="75" t="s">
        <v>887</v>
      </c>
      <c r="C189" s="68" t="s">
        <v>1158</v>
      </c>
      <c r="D189" s="68" t="s">
        <v>223</v>
      </c>
      <c r="E189" s="229">
        <v>43.882139023917603</v>
      </c>
      <c r="F189" s="229">
        <v>-65.9768262008877</v>
      </c>
      <c r="G189" s="36" t="s">
        <v>829</v>
      </c>
      <c r="H189" s="15"/>
      <c r="I189" s="15"/>
      <c r="J189" s="46"/>
    </row>
    <row r="190" spans="2:10" ht="18.75">
      <c r="B190" s="75" t="s">
        <v>570</v>
      </c>
      <c r="C190" s="68" t="s">
        <v>1157</v>
      </c>
      <c r="D190" s="68" t="s">
        <v>223</v>
      </c>
      <c r="E190" s="229">
        <v>43.860041265926398</v>
      </c>
      <c r="F190" s="229">
        <v>-65.993277360936801</v>
      </c>
      <c r="G190" s="36" t="s">
        <v>829</v>
      </c>
      <c r="H190" s="15"/>
      <c r="I190" s="15"/>
      <c r="J190" s="46"/>
    </row>
    <row r="191" spans="2:10" s="12" customFormat="1" ht="18.75">
      <c r="B191" s="75" t="s">
        <v>568</v>
      </c>
      <c r="C191" s="68" t="s">
        <v>1209</v>
      </c>
      <c r="D191" s="68" t="s">
        <v>223</v>
      </c>
      <c r="E191" s="229">
        <v>45.046363562607802</v>
      </c>
      <c r="F191" s="229">
        <v>-64.038521490773306</v>
      </c>
      <c r="G191" s="36" t="s">
        <v>829</v>
      </c>
      <c r="H191" s="15"/>
      <c r="I191" s="15"/>
      <c r="J191" s="97"/>
    </row>
    <row r="192" spans="2:10" ht="18.75">
      <c r="B192" s="75" t="s">
        <v>567</v>
      </c>
      <c r="C192" s="68" t="s">
        <v>1161</v>
      </c>
      <c r="D192" s="68" t="s">
        <v>223</v>
      </c>
      <c r="E192" s="229">
        <v>44.157303890324201</v>
      </c>
      <c r="F192" s="229">
        <v>-64.998398358190101</v>
      </c>
      <c r="G192" s="36" t="s">
        <v>829</v>
      </c>
      <c r="H192" s="15"/>
      <c r="I192" s="15"/>
      <c r="J192" s="46"/>
    </row>
    <row r="193" spans="2:10" ht="18.75">
      <c r="B193" s="75" t="s">
        <v>513</v>
      </c>
      <c r="C193" s="68" t="s">
        <v>1208</v>
      </c>
      <c r="D193" s="68" t="s">
        <v>223</v>
      </c>
      <c r="E193" s="229">
        <v>45.129984453733996</v>
      </c>
      <c r="F193" s="229">
        <v>-62.968973319423696</v>
      </c>
      <c r="G193" s="36" t="s">
        <v>829</v>
      </c>
      <c r="H193" s="15"/>
      <c r="I193" s="15"/>
      <c r="J193" s="46"/>
    </row>
    <row r="194" spans="2:10" ht="18.75">
      <c r="B194" s="75" t="s">
        <v>888</v>
      </c>
      <c r="C194" s="68" t="s">
        <v>1220</v>
      </c>
      <c r="D194" s="68" t="s">
        <v>223</v>
      </c>
      <c r="E194" s="229">
        <v>46.159947715931203</v>
      </c>
      <c r="F194" s="229">
        <v>-60.114475359982102</v>
      </c>
      <c r="G194" s="36" t="s">
        <v>829</v>
      </c>
      <c r="H194" s="15" t="s">
        <v>1085</v>
      </c>
      <c r="I194" s="15" t="s">
        <v>1086</v>
      </c>
      <c r="J194" s="46"/>
    </row>
    <row r="195" spans="2:10" ht="18.75">
      <c r="B195" s="75" t="s">
        <v>889</v>
      </c>
      <c r="C195" s="68" t="s">
        <v>1186</v>
      </c>
      <c r="D195" s="68" t="s">
        <v>223</v>
      </c>
      <c r="E195" s="229">
        <v>46.1584559260763</v>
      </c>
      <c r="F195" s="229">
        <v>-60.113591353393403</v>
      </c>
      <c r="G195" s="36" t="s">
        <v>829</v>
      </c>
      <c r="H195" s="15"/>
      <c r="I195" s="15"/>
      <c r="J195" s="46"/>
    </row>
    <row r="196" spans="2:10" ht="18.75">
      <c r="B196" s="75" t="s">
        <v>484</v>
      </c>
      <c r="C196" s="68" t="s">
        <v>1322</v>
      </c>
      <c r="D196" s="68" t="s">
        <v>223</v>
      </c>
      <c r="E196" s="229">
        <v>44.642033953743699</v>
      </c>
      <c r="F196" s="229">
        <v>-63.568174033822103</v>
      </c>
      <c r="G196" s="36" t="s">
        <v>829</v>
      </c>
      <c r="H196" s="15"/>
      <c r="I196" s="15"/>
      <c r="J196" s="46"/>
    </row>
    <row r="197" spans="2:10" ht="18.75">
      <c r="B197" s="75" t="s">
        <v>940</v>
      </c>
      <c r="C197" s="68" t="s">
        <v>1340</v>
      </c>
      <c r="D197" s="68" t="s">
        <v>223</v>
      </c>
      <c r="E197" s="229">
        <v>45.048561287250998</v>
      </c>
      <c r="F197" s="229">
        <v>-64.676059490212793</v>
      </c>
      <c r="G197" s="36" t="s">
        <v>829</v>
      </c>
      <c r="H197" s="15"/>
      <c r="I197" s="15"/>
      <c r="J197" s="46"/>
    </row>
    <row r="198" spans="2:10" s="225" customFormat="1" ht="18.75">
      <c r="B198" s="75" t="s">
        <v>938</v>
      </c>
      <c r="C198" s="68" t="s">
        <v>939</v>
      </c>
      <c r="D198" s="68" t="s">
        <v>223</v>
      </c>
      <c r="E198" s="229">
        <v>45.0384464881</v>
      </c>
      <c r="F198" s="229">
        <v>-64.670727295040905</v>
      </c>
      <c r="G198" s="36" t="s">
        <v>829</v>
      </c>
      <c r="H198" s="15"/>
      <c r="I198" s="15"/>
      <c r="J198" s="46"/>
    </row>
    <row r="199" spans="2:10" ht="18.75">
      <c r="B199" s="75" t="s">
        <v>922</v>
      </c>
      <c r="C199" s="68" t="s">
        <v>1323</v>
      </c>
      <c r="D199" s="68" t="s">
        <v>223</v>
      </c>
      <c r="E199" s="229">
        <v>44.434967887929503</v>
      </c>
      <c r="F199" s="229">
        <v>-64.441121470097002</v>
      </c>
      <c r="G199" s="36" t="s">
        <v>829</v>
      </c>
      <c r="H199" s="15"/>
      <c r="I199" s="15"/>
      <c r="J199" s="46"/>
    </row>
    <row r="200" spans="2:10" ht="18.75">
      <c r="B200" s="75" t="s">
        <v>440</v>
      </c>
      <c r="C200" s="68" t="s">
        <v>1164</v>
      </c>
      <c r="D200" s="68" t="s">
        <v>223</v>
      </c>
      <c r="E200" s="229">
        <v>44.4076199461445</v>
      </c>
      <c r="F200" s="229">
        <v>-65.948821238580393</v>
      </c>
      <c r="G200" s="36" t="s">
        <v>829</v>
      </c>
      <c r="H200" s="15"/>
      <c r="I200" s="15"/>
      <c r="J200" s="46"/>
    </row>
    <row r="201" spans="2:10" ht="18.75">
      <c r="B201" s="212" t="s">
        <v>890</v>
      </c>
      <c r="C201" s="68" t="s">
        <v>1181</v>
      </c>
      <c r="D201" s="68" t="s">
        <v>223</v>
      </c>
      <c r="E201" s="229">
        <v>45.061580488204797</v>
      </c>
      <c r="F201" s="229">
        <v>-64.380365248575799</v>
      </c>
      <c r="G201" s="36" t="s">
        <v>829</v>
      </c>
      <c r="H201" s="67"/>
      <c r="I201" s="67"/>
      <c r="J201" s="46"/>
    </row>
    <row r="202" spans="2:10" ht="18.75">
      <c r="B202" s="75" t="s">
        <v>479</v>
      </c>
      <c r="C202" s="68" t="s">
        <v>1324</v>
      </c>
      <c r="D202" s="68" t="s">
        <v>223</v>
      </c>
      <c r="E202" s="229">
        <v>46.165729366800598</v>
      </c>
      <c r="F202" s="229">
        <v>-60.177769941057598</v>
      </c>
      <c r="G202" s="36" t="s">
        <v>829</v>
      </c>
      <c r="H202" s="15"/>
      <c r="I202" s="67"/>
      <c r="J202" s="46"/>
    </row>
    <row r="203" spans="2:10" ht="18.75">
      <c r="B203" s="75" t="s">
        <v>891</v>
      </c>
      <c r="C203" s="68" t="s">
        <v>1219</v>
      </c>
      <c r="D203" s="68" t="s">
        <v>223</v>
      </c>
      <c r="E203" s="229">
        <v>45.9777343516934</v>
      </c>
      <c r="F203" s="229">
        <v>-61.131746411293904</v>
      </c>
      <c r="G203" s="36" t="s">
        <v>829</v>
      </c>
      <c r="H203" s="15"/>
      <c r="I203" s="15"/>
      <c r="J203" s="46"/>
    </row>
    <row r="204" spans="2:10" ht="18.75">
      <c r="B204" s="75" t="s">
        <v>455</v>
      </c>
      <c r="C204" s="68" t="s">
        <v>1210</v>
      </c>
      <c r="D204" s="68" t="s">
        <v>223</v>
      </c>
      <c r="E204" s="229">
        <v>45.356495055664801</v>
      </c>
      <c r="F204" s="229">
        <v>-63.293741272125899</v>
      </c>
      <c r="G204" s="36" t="s">
        <v>829</v>
      </c>
      <c r="H204" s="15"/>
      <c r="I204" s="15"/>
      <c r="J204" s="46"/>
    </row>
    <row r="205" spans="2:10" ht="18.75">
      <c r="B205" s="75" t="s">
        <v>436</v>
      </c>
      <c r="C205" s="68" t="s">
        <v>1325</v>
      </c>
      <c r="D205" s="68" t="s">
        <v>223</v>
      </c>
      <c r="E205" s="229">
        <v>45.082537583102699</v>
      </c>
      <c r="F205" s="229">
        <v>-64.335540358113803</v>
      </c>
      <c r="G205" s="36" t="s">
        <v>829</v>
      </c>
      <c r="H205" s="15"/>
      <c r="I205" s="15"/>
      <c r="J205" s="46"/>
    </row>
    <row r="206" spans="2:10" s="225" customFormat="1" ht="18.75">
      <c r="B206" s="212" t="s">
        <v>909</v>
      </c>
      <c r="C206" s="68" t="s">
        <v>897</v>
      </c>
      <c r="D206" s="68" t="s">
        <v>223</v>
      </c>
      <c r="E206" s="229">
        <v>45.061662031199702</v>
      </c>
      <c r="F206" s="229">
        <v>-64.327761619628006</v>
      </c>
      <c r="G206" s="36" t="s">
        <v>829</v>
      </c>
      <c r="H206" s="15"/>
      <c r="I206" s="15"/>
      <c r="J206" s="46"/>
    </row>
    <row r="207" spans="2:10" ht="18.75">
      <c r="B207" s="75" t="s">
        <v>892</v>
      </c>
      <c r="C207" s="68" t="s">
        <v>1218</v>
      </c>
      <c r="D207" s="68" t="s">
        <v>223</v>
      </c>
      <c r="E207" s="229">
        <v>45.992246315774601</v>
      </c>
      <c r="F207" s="229">
        <v>-60.278714025228098</v>
      </c>
      <c r="G207" s="36" t="s">
        <v>829</v>
      </c>
      <c r="H207" s="15"/>
      <c r="I207" s="15"/>
      <c r="J207" s="46"/>
    </row>
    <row r="208" spans="2:10" ht="18.75">
      <c r="B208" s="75" t="s">
        <v>410</v>
      </c>
      <c r="C208" s="68" t="s">
        <v>1326</v>
      </c>
      <c r="D208" s="68" t="s">
        <v>223</v>
      </c>
      <c r="E208" s="229">
        <v>44.681817464104299</v>
      </c>
      <c r="F208" s="229">
        <v>-63.520910187835803</v>
      </c>
      <c r="G208" s="36" t="s">
        <v>829</v>
      </c>
      <c r="H208" s="231"/>
      <c r="I208" s="15"/>
      <c r="J208" s="46"/>
    </row>
    <row r="209" spans="1:11" ht="18.75">
      <c r="B209" s="75" t="s">
        <v>422</v>
      </c>
      <c r="C209" s="68" t="s">
        <v>1190</v>
      </c>
      <c r="D209" s="68" t="s">
        <v>223</v>
      </c>
      <c r="E209" s="229">
        <v>43.518196255015901</v>
      </c>
      <c r="F209" s="229">
        <v>-65.731350707307996</v>
      </c>
      <c r="G209" s="36" t="s">
        <v>829</v>
      </c>
      <c r="H209" s="15"/>
      <c r="I209" s="15"/>
      <c r="J209" s="46"/>
    </row>
    <row r="210" spans="1:11" ht="18.75">
      <c r="B210" s="75" t="s">
        <v>491</v>
      </c>
      <c r="C210" s="68" t="s">
        <v>1347</v>
      </c>
      <c r="D210" s="68" t="s">
        <v>223</v>
      </c>
      <c r="E210" s="229">
        <v>46.530167127383301</v>
      </c>
      <c r="F210" s="229">
        <v>-60.439804860798098</v>
      </c>
      <c r="G210" s="36" t="s">
        <v>829</v>
      </c>
      <c r="H210" s="15"/>
      <c r="I210" s="15"/>
      <c r="J210" s="46"/>
    </row>
    <row r="211" spans="1:11" s="12" customFormat="1" ht="18.75">
      <c r="B211" s="75" t="s">
        <v>520</v>
      </c>
      <c r="C211" s="68" t="s">
        <v>1191</v>
      </c>
      <c r="D211" s="68" t="s">
        <v>223</v>
      </c>
      <c r="E211" s="229">
        <v>43.841034480326897</v>
      </c>
      <c r="F211" s="229">
        <v>-66.117752552213105</v>
      </c>
      <c r="G211" s="36" t="s">
        <v>829</v>
      </c>
      <c r="H211" s="15"/>
      <c r="I211" s="15"/>
      <c r="J211" s="97"/>
    </row>
    <row r="212" spans="1:11">
      <c r="B212"/>
      <c r="C212"/>
      <c r="J212" s="46"/>
    </row>
    <row r="213" spans="1:11" s="225" customFormat="1" ht="18.75">
      <c r="A213" s="200" t="s">
        <v>982</v>
      </c>
      <c r="K213" s="254"/>
    </row>
    <row r="214" spans="1:11" s="225" customFormat="1" ht="18.75">
      <c r="A214" s="3" t="s">
        <v>1367</v>
      </c>
      <c r="K214" s="254"/>
    </row>
    <row r="215" spans="1:11" s="225" customFormat="1" ht="18.75">
      <c r="A215" s="3" t="s">
        <v>1368</v>
      </c>
      <c r="K215" s="254"/>
    </row>
    <row r="216" spans="1:11" s="225" customFormat="1" ht="18.75">
      <c r="A216" s="3" t="s">
        <v>1369</v>
      </c>
      <c r="K216" s="254"/>
    </row>
    <row r="217" spans="1:11" s="225" customFormat="1" ht="18.75">
      <c r="A217" s="3" t="s">
        <v>1370</v>
      </c>
      <c r="K217" s="254"/>
    </row>
    <row r="218" spans="1:11" s="225" customFormat="1" ht="18.75">
      <c r="A218" s="3" t="s">
        <v>1371</v>
      </c>
      <c r="K218" s="254"/>
    </row>
    <row r="219" spans="1:11" s="225" customFormat="1" ht="18.75">
      <c r="A219" s="3" t="s">
        <v>1372</v>
      </c>
      <c r="K219" s="254"/>
    </row>
    <row r="220" spans="1:11" s="225" customFormat="1" ht="18.75">
      <c r="A220" s="3" t="s">
        <v>983</v>
      </c>
      <c r="K220" s="254"/>
    </row>
    <row r="221" spans="1:11" s="225" customFormat="1" ht="18.75">
      <c r="A221" s="3" t="s">
        <v>1373</v>
      </c>
      <c r="K221" s="254"/>
    </row>
    <row r="222" spans="1:11" s="225" customFormat="1" ht="18.75">
      <c r="A222" s="3" t="s">
        <v>1374</v>
      </c>
      <c r="K222" s="254"/>
    </row>
    <row r="223" spans="1:11">
      <c r="B223"/>
      <c r="C223"/>
    </row>
    <row r="224" spans="1:11">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sheetData>
  <phoneticPr fontId="33" type="noConversion"/>
  <conditionalFormatting sqref="B522:C1048576 B2:C211 C1">
    <cfRule type="duplicateValues" dxfId="1" priority="6"/>
  </conditionalFormatting>
  <pageMargins left="0.7" right="0.7" top="0.75" bottom="0.75" header="0.3" footer="0.3"/>
  <pageSetup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2"/>
  <sheetViews>
    <sheetView zoomScaleNormal="100" workbookViewId="0">
      <pane xSplit="1" ySplit="3" topLeftCell="B203" activePane="bottomRight" state="frozen"/>
      <selection pane="topRight" activeCell="B1" sqref="B1"/>
      <selection pane="bottomLeft" activeCell="A4" sqref="A4"/>
      <selection pane="bottomRight" activeCell="C220" sqref="C220"/>
    </sheetView>
  </sheetViews>
  <sheetFormatPr defaultColWidth="10.875" defaultRowHeight="15.75"/>
  <cols>
    <col min="1" max="1" width="4.875" style="225" customWidth="1"/>
    <col min="2" max="3" width="30.875" style="225" customWidth="1"/>
    <col min="4" max="4" width="18.875" style="97" customWidth="1"/>
    <col min="5" max="6" width="24.875" style="46" customWidth="1"/>
    <col min="7" max="7" width="18.875" style="97" customWidth="1"/>
    <col min="8" max="8" width="15.875" style="97" customWidth="1"/>
    <col min="9" max="9" width="12.875" style="46" customWidth="1"/>
    <col min="10" max="10" width="12.875" style="97" customWidth="1"/>
    <col min="11" max="15" width="12.875" style="46" customWidth="1"/>
    <col min="16" max="17" width="51.625" style="225" customWidth="1"/>
    <col min="18" max="18" width="10.875" style="225" customWidth="1"/>
    <col min="19" max="19" width="10.875" style="225"/>
    <col min="20" max="20" width="15" style="225" customWidth="1"/>
    <col min="21" max="21" width="10.875" style="225"/>
    <col min="22" max="23" width="17" style="225" customWidth="1"/>
    <col min="24" max="16384" width="10.875" style="225"/>
  </cols>
  <sheetData>
    <row r="1" spans="1:18" s="3" customFormat="1" ht="21">
      <c r="A1" s="53" t="s">
        <v>92</v>
      </c>
      <c r="B1" s="17" t="s">
        <v>865</v>
      </c>
      <c r="C1" s="225"/>
      <c r="D1" s="80"/>
      <c r="E1" s="225"/>
      <c r="F1" s="225"/>
      <c r="G1" s="12"/>
      <c r="H1" s="12"/>
      <c r="I1" s="46"/>
      <c r="J1" s="97"/>
      <c r="K1" s="46"/>
      <c r="L1" s="46"/>
      <c r="M1" s="46"/>
      <c r="N1" s="46"/>
      <c r="O1" s="46"/>
    </row>
    <row r="2" spans="1:18" s="95" customFormat="1" ht="37.5">
      <c r="B2" s="18" t="s">
        <v>1351</v>
      </c>
      <c r="C2" s="18" t="s">
        <v>1329</v>
      </c>
      <c r="D2" s="18" t="s">
        <v>13</v>
      </c>
      <c r="E2" s="18" t="s">
        <v>595</v>
      </c>
      <c r="F2" s="18" t="s">
        <v>594</v>
      </c>
      <c r="G2" s="105" t="s">
        <v>1013</v>
      </c>
      <c r="H2" s="19" t="s">
        <v>1009</v>
      </c>
      <c r="I2" s="18" t="s">
        <v>1007</v>
      </c>
      <c r="J2" s="18" t="s">
        <v>1008</v>
      </c>
      <c r="K2" s="19" t="s">
        <v>977</v>
      </c>
      <c r="L2" s="19" t="s">
        <v>978</v>
      </c>
      <c r="M2" s="19" t="s">
        <v>1006</v>
      </c>
      <c r="N2" s="19" t="s">
        <v>979</v>
      </c>
      <c r="O2" s="19" t="s">
        <v>980</v>
      </c>
      <c r="P2" s="18" t="s">
        <v>800</v>
      </c>
      <c r="Q2" s="18" t="s">
        <v>44</v>
      </c>
    </row>
    <row r="3" spans="1:18" s="2" customFormat="1" ht="18.75">
      <c r="B3" s="65"/>
      <c r="C3" s="65"/>
      <c r="D3" s="65"/>
      <c r="E3" s="14"/>
      <c r="F3" s="14"/>
      <c r="G3" s="65"/>
      <c r="H3" s="65"/>
      <c r="I3" s="14" t="s">
        <v>68</v>
      </c>
      <c r="J3" s="65" t="s">
        <v>68</v>
      </c>
      <c r="K3" s="14" t="s">
        <v>224</v>
      </c>
      <c r="L3" s="14" t="s">
        <v>224</v>
      </c>
      <c r="M3" s="14"/>
      <c r="N3" s="14" t="s">
        <v>17</v>
      </c>
      <c r="O3" s="14" t="s">
        <v>17</v>
      </c>
      <c r="P3" s="15"/>
      <c r="Q3" s="15"/>
    </row>
    <row r="4" spans="1:18" ht="18.75">
      <c r="B4" s="75" t="s">
        <v>447</v>
      </c>
      <c r="C4" s="68" t="s">
        <v>1223</v>
      </c>
      <c r="D4" s="68" t="s">
        <v>223</v>
      </c>
      <c r="E4" s="229">
        <v>45.640689096015898</v>
      </c>
      <c r="F4" s="229">
        <v>-62.706018565900301</v>
      </c>
      <c r="G4" s="36" t="s">
        <v>1154</v>
      </c>
      <c r="H4" s="67"/>
      <c r="I4" s="59"/>
      <c r="J4" s="59"/>
      <c r="K4" s="59"/>
      <c r="L4" s="59"/>
      <c r="M4" s="59"/>
      <c r="N4" s="59"/>
      <c r="O4" s="59"/>
      <c r="P4" s="15"/>
      <c r="Q4" s="15"/>
    </row>
    <row r="5" spans="1:18" ht="18.75">
      <c r="B5" s="75" t="s">
        <v>449</v>
      </c>
      <c r="C5" s="68" t="s">
        <v>1224</v>
      </c>
      <c r="D5" s="68" t="s">
        <v>223</v>
      </c>
      <c r="E5" s="229">
        <v>45.992972052835199</v>
      </c>
      <c r="F5" s="229">
        <v>-61.007088277339797</v>
      </c>
      <c r="G5" s="36" t="s">
        <v>1155</v>
      </c>
      <c r="H5" s="67"/>
      <c r="I5" s="59"/>
      <c r="J5" s="59"/>
      <c r="K5" s="59"/>
      <c r="L5" s="59"/>
      <c r="M5" s="59"/>
      <c r="N5" s="59"/>
      <c r="O5" s="59"/>
      <c r="P5" s="15"/>
      <c r="Q5" s="15"/>
    </row>
    <row r="6" spans="1:18" ht="18.75">
      <c r="B6" s="75" t="s">
        <v>425</v>
      </c>
      <c r="C6" s="68" t="s">
        <v>1225</v>
      </c>
      <c r="D6" s="68" t="s">
        <v>223</v>
      </c>
      <c r="E6" s="229">
        <v>45.659337120694701</v>
      </c>
      <c r="F6" s="229">
        <v>-64.062265890320703</v>
      </c>
      <c r="G6" s="36" t="s">
        <v>1154</v>
      </c>
      <c r="H6" s="67"/>
      <c r="I6" s="59"/>
      <c r="J6" s="59"/>
      <c r="K6" s="59"/>
      <c r="L6" s="59"/>
      <c r="M6" s="59"/>
      <c r="N6" s="59"/>
      <c r="O6" s="59"/>
      <c r="P6" s="15"/>
      <c r="Q6" s="15"/>
    </row>
    <row r="7" spans="1:18" ht="18.75">
      <c r="B7" s="212" t="s">
        <v>539</v>
      </c>
      <c r="C7" s="68" t="s">
        <v>1226</v>
      </c>
      <c r="D7" s="68" t="s">
        <v>223</v>
      </c>
      <c r="E7" s="229">
        <v>44.851188109342097</v>
      </c>
      <c r="F7" s="229">
        <v>-63.5507677467333</v>
      </c>
      <c r="G7" s="36" t="s">
        <v>1154</v>
      </c>
      <c r="H7" s="67"/>
      <c r="I7" s="59"/>
      <c r="J7" s="59"/>
      <c r="K7" s="59"/>
      <c r="L7" s="59"/>
      <c r="M7" s="59"/>
      <c r="N7" s="59"/>
      <c r="O7" s="59"/>
      <c r="P7" s="231"/>
      <c r="Q7" s="15"/>
    </row>
    <row r="8" spans="1:18" ht="18.75">
      <c r="B8" s="75" t="s">
        <v>926</v>
      </c>
      <c r="C8" s="68" t="s">
        <v>896</v>
      </c>
      <c r="D8" s="68" t="s">
        <v>223</v>
      </c>
      <c r="E8" s="229">
        <v>44.855711620336301</v>
      </c>
      <c r="F8" s="229">
        <v>-63.598740289516897</v>
      </c>
      <c r="G8" s="36" t="s">
        <v>1154</v>
      </c>
      <c r="H8" s="67"/>
      <c r="I8" s="59"/>
      <c r="J8" s="59"/>
      <c r="K8" s="59"/>
      <c r="L8" s="59"/>
      <c r="M8" s="59"/>
      <c r="N8" s="59"/>
      <c r="O8" s="59"/>
      <c r="P8" s="231"/>
      <c r="Q8" s="15"/>
    </row>
    <row r="9" spans="1:18" ht="18.75">
      <c r="B9" s="75" t="s">
        <v>406</v>
      </c>
      <c r="C9" s="68" t="s">
        <v>1227</v>
      </c>
      <c r="D9" s="68" t="s">
        <v>223</v>
      </c>
      <c r="E9" s="229">
        <v>44.719113517712202</v>
      </c>
      <c r="F9" s="229">
        <v>-63.583844468513902</v>
      </c>
      <c r="G9" s="36" t="s">
        <v>1154</v>
      </c>
      <c r="H9" s="67"/>
      <c r="I9" s="59"/>
      <c r="J9" s="59"/>
      <c r="K9" s="59"/>
      <c r="L9" s="59"/>
      <c r="M9" s="59"/>
      <c r="N9" s="59"/>
      <c r="O9" s="59"/>
      <c r="P9" s="15"/>
      <c r="Q9" s="15"/>
      <c r="R9" s="46"/>
    </row>
    <row r="10" spans="1:18" ht="18.75">
      <c r="B10" s="75" t="s">
        <v>478</v>
      </c>
      <c r="C10" s="68" t="s">
        <v>1228</v>
      </c>
      <c r="D10" s="68" t="s">
        <v>223</v>
      </c>
      <c r="E10" s="229">
        <v>46.034297414593802</v>
      </c>
      <c r="F10" s="229">
        <v>-60.069890403368298</v>
      </c>
      <c r="G10" s="36" t="s">
        <v>1155</v>
      </c>
      <c r="H10" s="67"/>
      <c r="I10" s="59"/>
      <c r="J10" s="59"/>
      <c r="K10" s="59"/>
      <c r="L10" s="59"/>
      <c r="M10" s="59"/>
      <c r="N10" s="59"/>
      <c r="O10" s="59"/>
      <c r="P10" s="15"/>
      <c r="Q10" s="15"/>
      <c r="R10" s="46"/>
    </row>
    <row r="11" spans="1:18" ht="18.75">
      <c r="B11" s="75" t="s">
        <v>434</v>
      </c>
      <c r="C11" s="68" t="s">
        <v>1229</v>
      </c>
      <c r="D11" s="68" t="s">
        <v>223</v>
      </c>
      <c r="E11" s="229">
        <v>44.685785627998399</v>
      </c>
      <c r="F11" s="229">
        <v>-63.573980484256502</v>
      </c>
      <c r="G11" s="36" t="s">
        <v>1154</v>
      </c>
      <c r="H11" s="67"/>
      <c r="I11" s="59"/>
      <c r="J11" s="59"/>
      <c r="K11" s="59"/>
      <c r="L11" s="59"/>
      <c r="M11" s="59"/>
      <c r="N11" s="59"/>
      <c r="O11" s="59"/>
      <c r="P11" s="15"/>
      <c r="Q11" s="15"/>
      <c r="R11" s="46"/>
    </row>
    <row r="12" spans="1:18" ht="18.75">
      <c r="B12" s="75" t="s">
        <v>468</v>
      </c>
      <c r="C12" s="68" t="s">
        <v>1185</v>
      </c>
      <c r="D12" s="68" t="s">
        <v>223</v>
      </c>
      <c r="E12" s="229">
        <v>45.825653644851698</v>
      </c>
      <c r="F12" s="229">
        <v>-64.240045163032306</v>
      </c>
      <c r="G12" s="36" t="s">
        <v>1154</v>
      </c>
      <c r="H12" s="67"/>
      <c r="I12" s="59"/>
      <c r="J12" s="59"/>
      <c r="K12" s="59"/>
      <c r="L12" s="59"/>
      <c r="M12" s="59"/>
      <c r="N12" s="59"/>
      <c r="O12" s="59"/>
      <c r="P12" s="15"/>
      <c r="Q12" s="15"/>
      <c r="R12" s="46"/>
    </row>
    <row r="13" spans="1:18" ht="18.75">
      <c r="B13" s="16" t="s">
        <v>442</v>
      </c>
      <c r="C13" s="68" t="s">
        <v>1171</v>
      </c>
      <c r="D13" s="68" t="s">
        <v>223</v>
      </c>
      <c r="E13" s="229">
        <v>44.752427736582597</v>
      </c>
      <c r="F13" s="229">
        <v>-65.511254270295098</v>
      </c>
      <c r="G13" s="36" t="s">
        <v>1154</v>
      </c>
      <c r="H13" s="67"/>
      <c r="I13" s="59"/>
      <c r="J13" s="59"/>
      <c r="K13" s="59"/>
      <c r="L13" s="59"/>
      <c r="M13" s="59"/>
      <c r="N13" s="59"/>
      <c r="O13" s="59"/>
      <c r="P13" s="15"/>
      <c r="Q13" s="15"/>
      <c r="R13" s="46"/>
    </row>
    <row r="14" spans="1:18" ht="18.75">
      <c r="B14" s="75" t="s">
        <v>912</v>
      </c>
      <c r="C14" s="68" t="s">
        <v>895</v>
      </c>
      <c r="D14" s="68" t="s">
        <v>223</v>
      </c>
      <c r="E14" s="243">
        <v>44.723051117500603</v>
      </c>
      <c r="F14" s="229">
        <v>-65.493815347181993</v>
      </c>
      <c r="G14" s="36" t="s">
        <v>1154</v>
      </c>
      <c r="H14" s="67"/>
      <c r="I14" s="59"/>
      <c r="J14" s="59"/>
      <c r="K14" s="59"/>
      <c r="L14" s="59"/>
      <c r="M14" s="59"/>
      <c r="N14" s="59"/>
      <c r="O14" s="59"/>
      <c r="P14" s="15"/>
      <c r="Q14" s="15"/>
      <c r="R14" s="46"/>
    </row>
    <row r="15" spans="1:18" ht="18.75">
      <c r="B15" s="75" t="s">
        <v>506</v>
      </c>
      <c r="C15" s="68" t="s">
        <v>1230</v>
      </c>
      <c r="D15" s="68" t="s">
        <v>223</v>
      </c>
      <c r="E15" s="229">
        <v>43.783356606514303</v>
      </c>
      <c r="F15" s="229">
        <v>-65.844758277097796</v>
      </c>
      <c r="G15" s="36" t="s">
        <v>1154</v>
      </c>
      <c r="H15" s="67"/>
      <c r="I15" s="59"/>
      <c r="J15" s="59"/>
      <c r="K15" s="59"/>
      <c r="L15" s="59"/>
      <c r="M15" s="59"/>
      <c r="N15" s="59"/>
      <c r="O15" s="59"/>
      <c r="P15" s="15"/>
      <c r="Q15" s="15"/>
      <c r="R15" s="46"/>
    </row>
    <row r="16" spans="1:18" ht="18.75">
      <c r="B16" s="212" t="s">
        <v>541</v>
      </c>
      <c r="C16" s="68" t="s">
        <v>1231</v>
      </c>
      <c r="D16" s="68" t="s">
        <v>223</v>
      </c>
      <c r="E16" s="229">
        <v>44.6426620575158</v>
      </c>
      <c r="F16" s="229">
        <v>-63.619253681409603</v>
      </c>
      <c r="G16" s="36" t="s">
        <v>1154</v>
      </c>
      <c r="H16" s="67"/>
      <c r="I16" s="59"/>
      <c r="J16" s="59"/>
      <c r="K16" s="59"/>
      <c r="L16" s="59"/>
      <c r="M16" s="59"/>
      <c r="N16" s="59"/>
      <c r="O16" s="59"/>
      <c r="P16" s="15"/>
      <c r="Q16" s="15"/>
      <c r="R16" s="46"/>
    </row>
    <row r="17" spans="2:18" ht="18.75">
      <c r="B17" s="75" t="s">
        <v>465</v>
      </c>
      <c r="C17" s="68" t="s">
        <v>1232</v>
      </c>
      <c r="D17" s="68" t="s">
        <v>223</v>
      </c>
      <c r="E17" s="229">
        <v>44.386055759180799</v>
      </c>
      <c r="F17" s="229">
        <v>-64.556133379818505</v>
      </c>
      <c r="G17" s="36" t="s">
        <v>1154</v>
      </c>
      <c r="H17" s="67"/>
      <c r="I17" s="59"/>
      <c r="J17" s="59"/>
      <c r="K17" s="59"/>
      <c r="L17" s="59"/>
      <c r="M17" s="59"/>
      <c r="N17" s="59"/>
      <c r="O17" s="59"/>
      <c r="P17" s="15"/>
      <c r="Q17" s="15"/>
      <c r="R17" s="46"/>
    </row>
    <row r="18" spans="2:18" s="12" customFormat="1" ht="18.75">
      <c r="B18" s="75" t="s">
        <v>412</v>
      </c>
      <c r="C18" s="68" t="s">
        <v>1173</v>
      </c>
      <c r="D18" s="68" t="s">
        <v>223</v>
      </c>
      <c r="E18" s="229">
        <v>44.881422483774301</v>
      </c>
      <c r="F18" s="229">
        <v>-64.217172820887797</v>
      </c>
      <c r="G18" s="36" t="s">
        <v>1154</v>
      </c>
      <c r="H18" s="67"/>
      <c r="I18" s="59"/>
      <c r="J18" s="59"/>
      <c r="K18" s="59"/>
      <c r="L18" s="59"/>
      <c r="M18" s="59"/>
      <c r="N18" s="59"/>
      <c r="O18" s="59"/>
      <c r="P18" s="67"/>
      <c r="Q18" s="67"/>
      <c r="R18" s="97"/>
    </row>
    <row r="19" spans="2:18" ht="18.75">
      <c r="B19" s="75" t="s">
        <v>532</v>
      </c>
      <c r="C19" s="68" t="s">
        <v>1341</v>
      </c>
      <c r="D19" s="68" t="s">
        <v>223</v>
      </c>
      <c r="E19" s="229">
        <v>46.107864268711197</v>
      </c>
      <c r="F19" s="229">
        <v>-60.753828137120699</v>
      </c>
      <c r="G19" s="36" t="s">
        <v>1155</v>
      </c>
      <c r="H19" s="67"/>
      <c r="I19" s="59"/>
      <c r="J19" s="59"/>
      <c r="K19" s="59"/>
      <c r="L19" s="59"/>
      <c r="M19" s="59"/>
      <c r="N19" s="59"/>
      <c r="O19" s="59"/>
      <c r="P19" s="15"/>
      <c r="Q19" s="15"/>
      <c r="R19" s="46"/>
    </row>
    <row r="20" spans="2:18" ht="18.75">
      <c r="B20" s="212" t="s">
        <v>927</v>
      </c>
      <c r="C20" s="68" t="s">
        <v>893</v>
      </c>
      <c r="D20" s="68" t="s">
        <v>223</v>
      </c>
      <c r="E20" s="229">
        <v>46.124116140758296</v>
      </c>
      <c r="F20" s="229">
        <v>-60.765740433791102</v>
      </c>
      <c r="G20" s="36" t="s">
        <v>1155</v>
      </c>
      <c r="H20" s="67"/>
      <c r="I20" s="59"/>
      <c r="J20" s="59"/>
      <c r="K20" s="59"/>
      <c r="L20" s="59"/>
      <c r="M20" s="59"/>
      <c r="N20" s="59"/>
      <c r="O20" s="59"/>
      <c r="P20" s="15"/>
      <c r="Q20" s="15"/>
      <c r="R20" s="46"/>
    </row>
    <row r="21" spans="2:18" ht="18.75">
      <c r="B21" s="75" t="s">
        <v>505</v>
      </c>
      <c r="C21" s="68" t="s">
        <v>1233</v>
      </c>
      <c r="D21" s="68" t="s">
        <v>223</v>
      </c>
      <c r="E21" s="229">
        <v>43.5230214315092</v>
      </c>
      <c r="F21" s="229">
        <v>-65.614814202545503</v>
      </c>
      <c r="G21" s="36" t="s">
        <v>1154</v>
      </c>
      <c r="H21" s="67"/>
      <c r="I21" s="59"/>
      <c r="J21" s="59"/>
      <c r="K21" s="59"/>
      <c r="L21" s="59"/>
      <c r="M21" s="59"/>
      <c r="N21" s="59"/>
      <c r="O21" s="59"/>
      <c r="P21" s="15"/>
      <c r="Q21" s="15"/>
      <c r="R21" s="46"/>
    </row>
    <row r="22" spans="2:18" ht="18.75">
      <c r="B22" s="75" t="s">
        <v>431</v>
      </c>
      <c r="C22" s="68" t="s">
        <v>1234</v>
      </c>
      <c r="D22" s="68" t="s">
        <v>223</v>
      </c>
      <c r="E22" s="229">
        <v>45.0444818473132</v>
      </c>
      <c r="F22" s="229">
        <v>-64.735492733349403</v>
      </c>
      <c r="G22" s="36" t="s">
        <v>1154</v>
      </c>
      <c r="H22" s="67"/>
      <c r="I22" s="59"/>
      <c r="J22" s="59"/>
      <c r="K22" s="59"/>
      <c r="L22" s="59"/>
      <c r="M22" s="59"/>
      <c r="N22" s="59"/>
      <c r="O22" s="59"/>
      <c r="P22" s="15"/>
      <c r="Q22" s="15" t="s">
        <v>1084</v>
      </c>
      <c r="R22" s="46"/>
    </row>
    <row r="23" spans="2:18" ht="18.75">
      <c r="B23" s="75" t="s">
        <v>918</v>
      </c>
      <c r="C23" s="68" t="s">
        <v>898</v>
      </c>
      <c r="D23" s="68" t="s">
        <v>223</v>
      </c>
      <c r="E23" s="229">
        <v>45.0269973362348</v>
      </c>
      <c r="F23" s="229">
        <v>-64.734350297244006</v>
      </c>
      <c r="G23" s="36" t="s">
        <v>1154</v>
      </c>
      <c r="H23" s="67"/>
      <c r="I23" s="59"/>
      <c r="J23" s="59"/>
      <c r="K23" s="59"/>
      <c r="L23" s="59"/>
      <c r="M23" s="59"/>
      <c r="N23" s="59"/>
      <c r="O23" s="59"/>
      <c r="P23" s="15"/>
      <c r="Q23" s="15" t="s">
        <v>1084</v>
      </c>
      <c r="R23" s="46"/>
    </row>
    <row r="24" spans="2:18" ht="18.75">
      <c r="B24" s="75" t="s">
        <v>459</v>
      </c>
      <c r="C24" s="68" t="s">
        <v>1160</v>
      </c>
      <c r="D24" s="68" t="s">
        <v>223</v>
      </c>
      <c r="E24" s="229">
        <v>44.138420661022003</v>
      </c>
      <c r="F24" s="229">
        <v>-64.934402789451596</v>
      </c>
      <c r="G24" s="36" t="s">
        <v>1154</v>
      </c>
      <c r="H24" s="67"/>
      <c r="I24" s="59"/>
      <c r="J24" s="59"/>
      <c r="K24" s="59"/>
      <c r="L24" s="59"/>
      <c r="M24" s="59"/>
      <c r="N24" s="59"/>
      <c r="O24" s="59"/>
      <c r="P24" s="15"/>
      <c r="Q24" s="15"/>
      <c r="R24" s="46"/>
    </row>
    <row r="25" spans="2:18" ht="18.75">
      <c r="B25" s="75" t="s">
        <v>426</v>
      </c>
      <c r="C25" s="68" t="s">
        <v>1235</v>
      </c>
      <c r="D25" s="68" t="s">
        <v>223</v>
      </c>
      <c r="E25" s="229">
        <v>45.634702574389998</v>
      </c>
      <c r="F25" s="229">
        <v>-64.075015825451999</v>
      </c>
      <c r="G25" s="36" t="s">
        <v>1154</v>
      </c>
      <c r="H25" s="67"/>
      <c r="I25" s="59"/>
      <c r="J25" s="59"/>
      <c r="K25" s="59"/>
      <c r="L25" s="59"/>
      <c r="M25" s="59"/>
      <c r="N25" s="59"/>
      <c r="O25" s="59"/>
      <c r="P25" s="15"/>
      <c r="Q25" s="15"/>
      <c r="R25" s="46"/>
    </row>
    <row r="26" spans="2:18" ht="18.75">
      <c r="B26" s="75" t="s">
        <v>446</v>
      </c>
      <c r="C26" s="68" t="s">
        <v>1236</v>
      </c>
      <c r="D26" s="68" t="s">
        <v>223</v>
      </c>
      <c r="E26" s="229">
        <v>45.564395459652097</v>
      </c>
      <c r="F26" s="229">
        <v>-62.655292387811201</v>
      </c>
      <c r="G26" s="36" t="s">
        <v>1154</v>
      </c>
      <c r="H26" s="67"/>
      <c r="I26" s="59"/>
      <c r="J26" s="59"/>
      <c r="K26" s="59"/>
      <c r="L26" s="59"/>
      <c r="M26" s="59"/>
      <c r="N26" s="59"/>
      <c r="O26" s="59"/>
      <c r="P26" s="15"/>
      <c r="Q26" s="15"/>
      <c r="R26" s="46"/>
    </row>
    <row r="27" spans="2:18" ht="18.75">
      <c r="B27" s="75" t="s">
        <v>931</v>
      </c>
      <c r="C27" s="68" t="s">
        <v>1237</v>
      </c>
      <c r="D27" s="68" t="s">
        <v>223</v>
      </c>
      <c r="E27" s="229">
        <v>44.836819923355201</v>
      </c>
      <c r="F27" s="229">
        <v>-65.298893974788498</v>
      </c>
      <c r="G27" s="36" t="s">
        <v>1154</v>
      </c>
      <c r="H27" s="67"/>
      <c r="I27" s="59"/>
      <c r="J27" s="59"/>
      <c r="K27" s="59"/>
      <c r="L27" s="59"/>
      <c r="M27" s="59"/>
      <c r="N27" s="59"/>
      <c r="O27" s="59"/>
      <c r="P27" s="15"/>
      <c r="Q27" s="15" t="s">
        <v>1084</v>
      </c>
      <c r="R27" s="46"/>
    </row>
    <row r="28" spans="2:18" ht="18.75">
      <c r="B28" s="75" t="s">
        <v>913</v>
      </c>
      <c r="C28" s="68" t="s">
        <v>903</v>
      </c>
      <c r="D28" s="68" t="s">
        <v>223</v>
      </c>
      <c r="E28" s="229">
        <v>44.819162277018101</v>
      </c>
      <c r="F28" s="229">
        <v>-65.278531373583107</v>
      </c>
      <c r="G28" s="36" t="s">
        <v>1154</v>
      </c>
      <c r="H28" s="67"/>
      <c r="I28" s="59"/>
      <c r="J28" s="59"/>
      <c r="K28" s="59"/>
      <c r="L28" s="59"/>
      <c r="M28" s="59"/>
      <c r="N28" s="59"/>
      <c r="O28" s="59"/>
      <c r="P28" s="15"/>
      <c r="Q28" s="15"/>
      <c r="R28" s="46"/>
    </row>
    <row r="29" spans="2:18" ht="18.75">
      <c r="B29" s="75" t="s">
        <v>875</v>
      </c>
      <c r="C29" s="68" t="s">
        <v>1196</v>
      </c>
      <c r="D29" s="68" t="s">
        <v>223</v>
      </c>
      <c r="E29" s="229">
        <v>44.394687932281599</v>
      </c>
      <c r="F29" s="229">
        <v>-64.556452732522999</v>
      </c>
      <c r="G29" s="36" t="s">
        <v>1154</v>
      </c>
      <c r="H29" s="67"/>
      <c r="I29" s="59"/>
      <c r="J29" s="59"/>
      <c r="K29" s="59"/>
      <c r="L29" s="59"/>
      <c r="M29" s="59"/>
      <c r="N29" s="59"/>
      <c r="O29" s="59"/>
      <c r="P29" s="15"/>
      <c r="Q29" s="15"/>
      <c r="R29" s="46"/>
    </row>
    <row r="30" spans="2:18" ht="18.75">
      <c r="B30" s="75" t="s">
        <v>517</v>
      </c>
      <c r="C30" s="68" t="s">
        <v>1238</v>
      </c>
      <c r="D30" s="68" t="s">
        <v>223</v>
      </c>
      <c r="E30" s="229">
        <v>44.398341555801302</v>
      </c>
      <c r="F30" s="229">
        <v>-64.489355609279997</v>
      </c>
      <c r="G30" s="36" t="s">
        <v>1154</v>
      </c>
      <c r="H30" s="67"/>
      <c r="I30" s="59"/>
      <c r="J30" s="59"/>
      <c r="K30" s="59"/>
      <c r="L30" s="59"/>
      <c r="M30" s="59"/>
      <c r="N30" s="59"/>
      <c r="O30" s="59"/>
      <c r="P30" s="231"/>
      <c r="Q30" s="15"/>
      <c r="R30" s="46"/>
    </row>
    <row r="31" spans="2:18" ht="18.75">
      <c r="B31" s="75" t="s">
        <v>458</v>
      </c>
      <c r="C31" s="68" t="s">
        <v>1239</v>
      </c>
      <c r="D31" s="68" t="s">
        <v>223</v>
      </c>
      <c r="E31" s="229">
        <v>43.953927636148002</v>
      </c>
      <c r="F31" s="229">
        <v>-64.834762370400199</v>
      </c>
      <c r="G31" s="36" t="s">
        <v>1154</v>
      </c>
      <c r="H31" s="67"/>
      <c r="I31" s="59"/>
      <c r="J31" s="59"/>
      <c r="K31" s="59"/>
      <c r="L31" s="59"/>
      <c r="M31" s="59"/>
      <c r="N31" s="59"/>
      <c r="O31" s="59"/>
      <c r="P31" s="15"/>
      <c r="Q31" s="15"/>
      <c r="R31" s="46"/>
    </row>
    <row r="32" spans="2:18" ht="18.75">
      <c r="B32" s="75" t="s">
        <v>552</v>
      </c>
      <c r="C32" s="68" t="s">
        <v>1240</v>
      </c>
      <c r="D32" s="68" t="s">
        <v>223</v>
      </c>
      <c r="E32" s="229">
        <v>44.051624144347102</v>
      </c>
      <c r="F32" s="229">
        <v>-64.699197967065004</v>
      </c>
      <c r="G32" s="36" t="s">
        <v>1154</v>
      </c>
      <c r="H32" s="67"/>
      <c r="I32" s="59"/>
      <c r="J32" s="59"/>
      <c r="K32" s="59"/>
      <c r="L32" s="59"/>
      <c r="M32" s="59"/>
      <c r="N32" s="59"/>
      <c r="O32" s="59"/>
      <c r="P32" s="15"/>
      <c r="Q32" s="15"/>
      <c r="R32" s="46"/>
    </row>
    <row r="33" spans="2:18" ht="18.75">
      <c r="B33" s="75" t="s">
        <v>469</v>
      </c>
      <c r="C33" s="68" t="s">
        <v>1241</v>
      </c>
      <c r="D33" s="68" t="s">
        <v>223</v>
      </c>
      <c r="E33" s="229">
        <v>45.837736337768298</v>
      </c>
      <c r="F33" s="229">
        <v>-64.215226227278905</v>
      </c>
      <c r="G33" s="36" t="s">
        <v>1154</v>
      </c>
      <c r="H33" s="67"/>
      <c r="I33" s="59"/>
      <c r="J33" s="59"/>
      <c r="K33" s="59"/>
      <c r="L33" s="59"/>
      <c r="M33" s="59"/>
      <c r="N33" s="59"/>
      <c r="O33" s="59"/>
      <c r="P33" s="15"/>
      <c r="Q33" s="15"/>
      <c r="R33" s="46"/>
    </row>
    <row r="34" spans="2:18" ht="18.75">
      <c r="B34" s="75" t="s">
        <v>904</v>
      </c>
      <c r="C34" s="68" t="s">
        <v>1242</v>
      </c>
      <c r="D34" s="68" t="s">
        <v>223</v>
      </c>
      <c r="E34" s="229">
        <v>44.853160884678999</v>
      </c>
      <c r="F34" s="229">
        <v>-63.763605540130101</v>
      </c>
      <c r="G34" s="36" t="s">
        <v>1154</v>
      </c>
      <c r="H34" s="67"/>
      <c r="I34" s="59"/>
      <c r="J34" s="59"/>
      <c r="K34" s="59"/>
      <c r="L34" s="59"/>
      <c r="M34" s="59"/>
      <c r="N34" s="59"/>
      <c r="O34" s="59"/>
      <c r="P34" s="15"/>
      <c r="Q34" s="15"/>
      <c r="R34" s="46"/>
    </row>
    <row r="35" spans="2:18" ht="18.75">
      <c r="B35" s="75" t="s">
        <v>870</v>
      </c>
      <c r="C35" s="68" t="s">
        <v>1243</v>
      </c>
      <c r="D35" s="68" t="s">
        <v>223</v>
      </c>
      <c r="E35" s="229">
        <v>44.712983223918997</v>
      </c>
      <c r="F35" s="229">
        <v>-63.6113225409526</v>
      </c>
      <c r="G35" s="36" t="s">
        <v>1154</v>
      </c>
      <c r="H35" s="67"/>
      <c r="I35" s="59"/>
      <c r="J35" s="59"/>
      <c r="K35" s="59"/>
      <c r="L35" s="59"/>
      <c r="M35" s="59"/>
      <c r="N35" s="59"/>
      <c r="O35" s="59"/>
      <c r="P35" s="15"/>
      <c r="Q35" s="15"/>
      <c r="R35" s="46"/>
    </row>
    <row r="36" spans="2:18" ht="18.75">
      <c r="B36" s="180" t="s">
        <v>905</v>
      </c>
      <c r="C36" s="68" t="s">
        <v>1169</v>
      </c>
      <c r="D36" s="68" t="s">
        <v>223</v>
      </c>
      <c r="E36" s="229">
        <v>44.712983223918997</v>
      </c>
      <c r="F36" s="229">
        <v>-63.6113225409526</v>
      </c>
      <c r="G36" s="36" t="s">
        <v>1154</v>
      </c>
      <c r="H36" s="67"/>
      <c r="I36" s="59"/>
      <c r="J36" s="59"/>
      <c r="K36" s="59"/>
      <c r="L36" s="59"/>
      <c r="M36" s="59"/>
      <c r="N36" s="59"/>
      <c r="O36" s="59"/>
      <c r="P36" s="15"/>
      <c r="Q36" s="15"/>
      <c r="R36" s="46"/>
    </row>
    <row r="37" spans="2:18" ht="18.75">
      <c r="B37" s="75" t="s">
        <v>502</v>
      </c>
      <c r="C37" s="68" t="s">
        <v>1244</v>
      </c>
      <c r="D37" s="68" t="s">
        <v>223</v>
      </c>
      <c r="E37" s="229">
        <v>44.376908067193</v>
      </c>
      <c r="F37" s="229">
        <v>-65.024058744733395</v>
      </c>
      <c r="G37" s="36" t="s">
        <v>1154</v>
      </c>
      <c r="H37" s="67"/>
      <c r="I37" s="59"/>
      <c r="J37" s="59"/>
      <c r="K37" s="59"/>
      <c r="L37" s="59"/>
      <c r="M37" s="59"/>
      <c r="N37" s="59"/>
      <c r="O37" s="59"/>
      <c r="P37" s="15"/>
      <c r="Q37" s="15"/>
      <c r="R37" s="46"/>
    </row>
    <row r="38" spans="2:18" ht="18.75">
      <c r="B38" s="75" t="s">
        <v>906</v>
      </c>
      <c r="C38" s="68" t="s">
        <v>1245</v>
      </c>
      <c r="D38" s="68" t="s">
        <v>223</v>
      </c>
      <c r="E38" s="229">
        <v>45.049530908693399</v>
      </c>
      <c r="F38" s="229">
        <v>-64.419860521248395</v>
      </c>
      <c r="G38" s="36" t="s">
        <v>1154</v>
      </c>
      <c r="H38" s="67"/>
      <c r="I38" s="59"/>
      <c r="J38" s="59"/>
      <c r="K38" s="59"/>
      <c r="L38" s="59"/>
      <c r="M38" s="59"/>
      <c r="N38" s="59"/>
      <c r="O38" s="59"/>
      <c r="P38" s="231"/>
      <c r="Q38" s="15"/>
      <c r="R38" s="46"/>
    </row>
    <row r="39" spans="2:18" ht="18.75">
      <c r="B39" s="75" t="s">
        <v>432</v>
      </c>
      <c r="C39" s="68" t="s">
        <v>1331</v>
      </c>
      <c r="D39" s="68" t="s">
        <v>223</v>
      </c>
      <c r="E39" s="229">
        <v>44.5851594960182</v>
      </c>
      <c r="F39" s="229">
        <v>-64.162124321499704</v>
      </c>
      <c r="G39" s="36" t="s">
        <v>1154</v>
      </c>
      <c r="H39" s="67"/>
      <c r="I39" s="59"/>
      <c r="J39" s="59"/>
      <c r="K39" s="59"/>
      <c r="L39" s="59"/>
      <c r="M39" s="59"/>
      <c r="N39" s="59"/>
      <c r="O39" s="59"/>
      <c r="P39" s="15"/>
      <c r="Q39" s="15"/>
      <c r="R39" s="46"/>
    </row>
    <row r="40" spans="2:18" ht="18.75">
      <c r="B40" s="75" t="s">
        <v>457</v>
      </c>
      <c r="C40" s="68" t="s">
        <v>1246</v>
      </c>
      <c r="D40" s="68" t="s">
        <v>223</v>
      </c>
      <c r="E40" s="229">
        <v>45.3365993436501</v>
      </c>
      <c r="F40" s="229">
        <v>-61.0013713237242</v>
      </c>
      <c r="G40" s="36" t="s">
        <v>1154</v>
      </c>
      <c r="H40" s="67"/>
      <c r="I40" s="59"/>
      <c r="J40" s="59"/>
      <c r="K40" s="59"/>
      <c r="L40" s="59"/>
      <c r="M40" s="59"/>
      <c r="N40" s="59"/>
      <c r="O40" s="59"/>
      <c r="P40" s="15"/>
      <c r="Q40" s="15"/>
      <c r="R40" s="46"/>
    </row>
    <row r="41" spans="2:18" ht="18.75">
      <c r="B41" s="75" t="s">
        <v>534</v>
      </c>
      <c r="C41" s="68" t="s">
        <v>1247</v>
      </c>
      <c r="D41" s="68" t="s">
        <v>223</v>
      </c>
      <c r="E41" s="229">
        <v>45.639862997758101</v>
      </c>
      <c r="F41" s="229">
        <v>-61.430691776842799</v>
      </c>
      <c r="G41" s="36" t="s">
        <v>1155</v>
      </c>
      <c r="H41" s="67"/>
      <c r="I41" s="59"/>
      <c r="J41" s="59"/>
      <c r="K41" s="59"/>
      <c r="L41" s="59"/>
      <c r="M41" s="59"/>
      <c r="N41" s="59"/>
      <c r="O41" s="59"/>
      <c r="P41" s="15"/>
      <c r="Q41" s="15"/>
      <c r="R41" s="46"/>
    </row>
    <row r="42" spans="2:18" ht="18.75">
      <c r="B42" s="75" t="s">
        <v>508</v>
      </c>
      <c r="C42" s="68" t="s">
        <v>1248</v>
      </c>
      <c r="D42" s="68" t="s">
        <v>223</v>
      </c>
      <c r="E42" s="229">
        <v>43.993173018790202</v>
      </c>
      <c r="F42" s="229">
        <v>-65.939743979341401</v>
      </c>
      <c r="G42" s="36" t="s">
        <v>1154</v>
      </c>
      <c r="H42" s="67"/>
      <c r="I42" s="59"/>
      <c r="J42" s="59"/>
      <c r="K42" s="59"/>
      <c r="L42" s="59"/>
      <c r="M42" s="59"/>
      <c r="N42" s="59"/>
      <c r="O42" s="59"/>
      <c r="P42" s="15"/>
      <c r="Q42" s="15"/>
      <c r="R42" s="46"/>
    </row>
    <row r="43" spans="2:18" ht="18.75">
      <c r="B43" s="75" t="s">
        <v>481</v>
      </c>
      <c r="C43" s="68" t="s">
        <v>1249</v>
      </c>
      <c r="D43" s="68" t="s">
        <v>223</v>
      </c>
      <c r="E43" s="229">
        <v>46.619005070850903</v>
      </c>
      <c r="F43" s="229">
        <v>-60.992804886846201</v>
      </c>
      <c r="G43" s="36" t="s">
        <v>1155</v>
      </c>
      <c r="H43" s="67"/>
      <c r="I43" s="59"/>
      <c r="J43" s="59"/>
      <c r="K43" s="59"/>
      <c r="L43" s="59"/>
      <c r="M43" s="59"/>
      <c r="N43" s="59"/>
      <c r="O43" s="59"/>
      <c r="P43" s="15"/>
      <c r="Q43" s="15"/>
      <c r="R43" s="46"/>
    </row>
    <row r="44" spans="2:18" ht="18.75">
      <c r="B44" s="75" t="s">
        <v>537</v>
      </c>
      <c r="C44" s="68" t="s">
        <v>1250</v>
      </c>
      <c r="D44" s="68" t="s">
        <v>223</v>
      </c>
      <c r="E44" s="229">
        <v>45.822971943036201</v>
      </c>
      <c r="F44" s="229">
        <v>-64.188186882780997</v>
      </c>
      <c r="G44" s="36" t="s">
        <v>1154</v>
      </c>
      <c r="H44" s="67"/>
      <c r="I44" s="59"/>
      <c r="J44" s="59"/>
      <c r="K44" s="59"/>
      <c r="L44" s="59"/>
      <c r="M44" s="59"/>
      <c r="N44" s="59"/>
      <c r="O44" s="59"/>
      <c r="P44" s="15"/>
      <c r="Q44" s="15"/>
      <c r="R44" s="46"/>
    </row>
    <row r="45" spans="2:18" ht="18.75">
      <c r="B45" s="75" t="s">
        <v>448</v>
      </c>
      <c r="C45" s="68" t="s">
        <v>1251</v>
      </c>
      <c r="D45" s="68" t="s">
        <v>223</v>
      </c>
      <c r="E45" s="229">
        <v>45.671389465108398</v>
      </c>
      <c r="F45" s="229">
        <v>-61.2389835963195</v>
      </c>
      <c r="G45" s="36" t="s">
        <v>1155</v>
      </c>
      <c r="H45" s="67"/>
      <c r="I45" s="59"/>
      <c r="J45" s="59"/>
      <c r="K45" s="59"/>
      <c r="L45" s="59"/>
      <c r="M45" s="59"/>
      <c r="N45" s="59"/>
      <c r="O45" s="59"/>
      <c r="P45" s="15"/>
      <c r="Q45" s="15"/>
      <c r="R45" s="46"/>
    </row>
    <row r="46" spans="2:18" ht="18.75">
      <c r="B46" s="75" t="s">
        <v>504</v>
      </c>
      <c r="C46" s="68" t="s">
        <v>1252</v>
      </c>
      <c r="D46" s="68" t="s">
        <v>223</v>
      </c>
      <c r="E46" s="229">
        <v>43.637086159791203</v>
      </c>
      <c r="F46" s="229">
        <v>-65.479566542569003</v>
      </c>
      <c r="G46" s="36" t="s">
        <v>1154</v>
      </c>
      <c r="H46" s="67"/>
      <c r="I46" s="59"/>
      <c r="J46" s="59"/>
      <c r="K46" s="59"/>
      <c r="L46" s="59"/>
      <c r="M46" s="59"/>
      <c r="N46" s="59"/>
      <c r="O46" s="59"/>
      <c r="P46" s="15"/>
      <c r="Q46" s="15"/>
      <c r="R46" s="46"/>
    </row>
    <row r="47" spans="2:18" ht="18.75">
      <c r="B47" s="75" t="s">
        <v>545</v>
      </c>
      <c r="C47" s="68" t="s">
        <v>1253</v>
      </c>
      <c r="D47" s="68" t="s">
        <v>223</v>
      </c>
      <c r="E47" s="229">
        <v>44.755335311465103</v>
      </c>
      <c r="F47" s="229">
        <v>-63.661120981405801</v>
      </c>
      <c r="G47" s="36" t="s">
        <v>1154</v>
      </c>
      <c r="H47" s="67"/>
      <c r="I47" s="59"/>
      <c r="J47" s="59"/>
      <c r="K47" s="59"/>
      <c r="L47" s="59"/>
      <c r="M47" s="59"/>
      <c r="N47" s="59"/>
      <c r="O47" s="59"/>
      <c r="P47" s="15"/>
      <c r="Q47" s="15"/>
      <c r="R47" s="46"/>
    </row>
    <row r="48" spans="2:18" ht="18.75">
      <c r="B48" s="75" t="s">
        <v>460</v>
      </c>
      <c r="C48" s="68" t="s">
        <v>1200</v>
      </c>
      <c r="D48" s="68" t="s">
        <v>223</v>
      </c>
      <c r="E48" s="229">
        <v>44.600037069924397</v>
      </c>
      <c r="F48" s="229">
        <v>-65.778166999287393</v>
      </c>
      <c r="G48" s="36" t="s">
        <v>1154</v>
      </c>
      <c r="H48" s="67"/>
      <c r="I48" s="59"/>
      <c r="J48" s="59"/>
      <c r="K48" s="59"/>
      <c r="L48" s="59"/>
      <c r="M48" s="59"/>
      <c r="N48" s="59"/>
      <c r="O48" s="59"/>
      <c r="P48" s="15"/>
      <c r="Q48" s="15"/>
      <c r="R48" s="46"/>
    </row>
    <row r="49" spans="2:18" ht="18.75">
      <c r="B49" s="75" t="s">
        <v>443</v>
      </c>
      <c r="C49" s="68" t="s">
        <v>1254</v>
      </c>
      <c r="D49" s="68" t="s">
        <v>223</v>
      </c>
      <c r="E49" s="229">
        <v>44.654183310232497</v>
      </c>
      <c r="F49" s="229">
        <v>-65.631828182734296</v>
      </c>
      <c r="G49" s="36" t="s">
        <v>1154</v>
      </c>
      <c r="H49" s="67"/>
      <c r="I49" s="59"/>
      <c r="J49" s="59"/>
      <c r="K49" s="59"/>
      <c r="L49" s="59"/>
      <c r="M49" s="59"/>
      <c r="N49" s="59"/>
      <c r="O49" s="59"/>
      <c r="P49" s="15"/>
      <c r="Q49" s="15"/>
      <c r="R49" s="46"/>
    </row>
    <row r="50" spans="2:18" ht="18.75">
      <c r="B50" s="75" t="s">
        <v>914</v>
      </c>
      <c r="C50" s="68" t="s">
        <v>894</v>
      </c>
      <c r="D50" s="68" t="s">
        <v>223</v>
      </c>
      <c r="E50" s="229">
        <v>44.641859082379298</v>
      </c>
      <c r="F50" s="229">
        <v>-65.616704265339493</v>
      </c>
      <c r="G50" s="36" t="s">
        <v>1154</v>
      </c>
      <c r="H50" s="67"/>
      <c r="I50" s="59"/>
      <c r="J50" s="59"/>
      <c r="K50" s="59"/>
      <c r="L50" s="59"/>
      <c r="M50" s="59"/>
      <c r="N50" s="59"/>
      <c r="O50" s="59"/>
      <c r="P50" s="231"/>
      <c r="Q50" s="15"/>
      <c r="R50" s="46"/>
    </row>
    <row r="51" spans="2:18" ht="18.75">
      <c r="B51" s="75" t="s">
        <v>920</v>
      </c>
      <c r="C51" s="68" t="s">
        <v>1327</v>
      </c>
      <c r="D51" s="68" t="s">
        <v>223</v>
      </c>
      <c r="E51" s="229">
        <v>44.074361000000003</v>
      </c>
      <c r="F51" s="229">
        <v>-64.770719</v>
      </c>
      <c r="G51" s="36" t="s">
        <v>1154</v>
      </c>
      <c r="H51" s="67"/>
      <c r="I51" s="59"/>
      <c r="J51" s="59"/>
      <c r="K51" s="59"/>
      <c r="L51" s="59"/>
      <c r="M51" s="59"/>
      <c r="N51" s="59"/>
      <c r="O51" s="59"/>
      <c r="P51" s="15"/>
      <c r="Q51" s="15"/>
      <c r="R51" s="46"/>
    </row>
    <row r="52" spans="2:18" ht="18.75">
      <c r="B52" s="75" t="s">
        <v>493</v>
      </c>
      <c r="C52" s="68" t="s">
        <v>1183</v>
      </c>
      <c r="D52" s="68" t="s">
        <v>223</v>
      </c>
      <c r="E52" s="229">
        <v>45.465566406101203</v>
      </c>
      <c r="F52" s="229">
        <v>-63.107568632831203</v>
      </c>
      <c r="G52" s="36" t="s">
        <v>1154</v>
      </c>
      <c r="H52" s="67"/>
      <c r="I52" s="59"/>
      <c r="J52" s="59"/>
      <c r="K52" s="59"/>
      <c r="L52" s="59"/>
      <c r="M52" s="59"/>
      <c r="N52" s="59"/>
      <c r="O52" s="59"/>
      <c r="P52" s="15"/>
      <c r="Q52" s="15"/>
      <c r="R52" s="46"/>
    </row>
    <row r="53" spans="2:18" ht="18.75">
      <c r="B53" s="75" t="s">
        <v>540</v>
      </c>
      <c r="C53" s="68" t="s">
        <v>1255</v>
      </c>
      <c r="D53" s="68" t="s">
        <v>223</v>
      </c>
      <c r="E53" s="229">
        <v>44.715990279328402</v>
      </c>
      <c r="F53" s="229">
        <v>-63.566245669932599</v>
      </c>
      <c r="G53" s="36" t="s">
        <v>1154</v>
      </c>
      <c r="H53" s="67"/>
      <c r="I53" s="59"/>
      <c r="J53" s="59"/>
      <c r="K53" s="59"/>
      <c r="L53" s="59"/>
      <c r="M53" s="59"/>
      <c r="N53" s="59"/>
      <c r="O53" s="59"/>
      <c r="P53" s="231"/>
      <c r="Q53" s="15"/>
      <c r="R53" s="46"/>
    </row>
    <row r="54" spans="2:18" ht="18.75">
      <c r="B54" s="75" t="s">
        <v>486</v>
      </c>
      <c r="C54" s="68" t="s">
        <v>1256</v>
      </c>
      <c r="D54" s="68" t="s">
        <v>223</v>
      </c>
      <c r="E54" s="229">
        <v>44.701379663724801</v>
      </c>
      <c r="F54" s="229">
        <v>-63.481374769767299</v>
      </c>
      <c r="G54" s="36" t="s">
        <v>1154</v>
      </c>
      <c r="H54" s="67"/>
      <c r="I54" s="59"/>
      <c r="J54" s="59"/>
      <c r="K54" s="59"/>
      <c r="L54" s="59"/>
      <c r="M54" s="59"/>
      <c r="N54" s="59"/>
      <c r="O54" s="59"/>
      <c r="P54" s="15"/>
      <c r="Q54" s="15"/>
      <c r="R54" s="46"/>
    </row>
    <row r="55" spans="2:18" ht="18.75">
      <c r="B55" s="75" t="s">
        <v>536</v>
      </c>
      <c r="C55" s="68" t="s">
        <v>1257</v>
      </c>
      <c r="D55" s="68" t="s">
        <v>223</v>
      </c>
      <c r="E55" s="229">
        <v>45.440042004091197</v>
      </c>
      <c r="F55" s="229">
        <v>-63.453044899988797</v>
      </c>
      <c r="G55" s="36" t="s">
        <v>1154</v>
      </c>
      <c r="H55" s="67"/>
      <c r="I55" s="59"/>
      <c r="J55" s="59"/>
      <c r="K55" s="59"/>
      <c r="L55" s="59"/>
      <c r="M55" s="59"/>
      <c r="N55" s="59"/>
      <c r="O55" s="59"/>
      <c r="P55" s="15"/>
      <c r="Q55" s="15"/>
      <c r="R55" s="46"/>
    </row>
    <row r="56" spans="2:18" ht="18.75">
      <c r="B56" s="212" t="s">
        <v>933</v>
      </c>
      <c r="C56" s="68" t="s">
        <v>1328</v>
      </c>
      <c r="D56" s="68" t="s">
        <v>223</v>
      </c>
      <c r="E56" s="229">
        <v>44.080486499999999</v>
      </c>
      <c r="F56" s="229">
        <v>-64.790873000000005</v>
      </c>
      <c r="G56" s="36" t="s">
        <v>1154</v>
      </c>
      <c r="H56" s="67"/>
      <c r="I56" s="59"/>
      <c r="J56" s="59"/>
      <c r="K56" s="59"/>
      <c r="L56" s="59"/>
      <c r="M56" s="59"/>
      <c r="N56" s="59"/>
      <c r="O56" s="59"/>
      <c r="P56" s="15"/>
      <c r="Q56" s="15"/>
      <c r="R56" s="46"/>
    </row>
    <row r="57" spans="2:18" ht="18.75">
      <c r="B57" s="75" t="s">
        <v>512</v>
      </c>
      <c r="C57" s="68" t="s">
        <v>1342</v>
      </c>
      <c r="D57" s="68" t="s">
        <v>223</v>
      </c>
      <c r="E57" s="229">
        <v>45.348103984634001</v>
      </c>
      <c r="F57" s="229">
        <v>-61.503216740721399</v>
      </c>
      <c r="G57" s="36" t="s">
        <v>1154</v>
      </c>
      <c r="H57" s="67"/>
      <c r="I57" s="59"/>
      <c r="J57" s="59"/>
      <c r="K57" s="59"/>
      <c r="L57" s="59"/>
      <c r="M57" s="59"/>
      <c r="N57" s="59"/>
      <c r="O57" s="59"/>
      <c r="P57" s="15"/>
      <c r="Q57" s="15"/>
      <c r="R57" s="46"/>
    </row>
    <row r="58" spans="2:18" ht="18.75">
      <c r="B58" s="75" t="s">
        <v>496</v>
      </c>
      <c r="C58" s="68" t="s">
        <v>1332</v>
      </c>
      <c r="D58" s="68" t="s">
        <v>223</v>
      </c>
      <c r="E58" s="229">
        <v>45.783487565256102</v>
      </c>
      <c r="F58" s="229">
        <v>-64.232340616131594</v>
      </c>
      <c r="G58" s="36" t="s">
        <v>1154</v>
      </c>
      <c r="H58" s="67"/>
      <c r="I58" s="59"/>
      <c r="J58" s="59"/>
      <c r="K58" s="59"/>
      <c r="L58" s="59"/>
      <c r="M58" s="59"/>
      <c r="N58" s="59"/>
      <c r="O58" s="59"/>
      <c r="P58" s="231"/>
      <c r="Q58" s="15"/>
      <c r="R58" s="46"/>
    </row>
    <row r="59" spans="2:18" ht="18.75">
      <c r="B59" s="75" t="s">
        <v>474</v>
      </c>
      <c r="C59" s="68" t="s">
        <v>1217</v>
      </c>
      <c r="D59" s="68" t="s">
        <v>223</v>
      </c>
      <c r="E59" s="229">
        <v>46.178570367650202</v>
      </c>
      <c r="F59" s="229">
        <v>-59.826681861146398</v>
      </c>
      <c r="G59" s="36" t="s">
        <v>1155</v>
      </c>
      <c r="H59" s="67"/>
      <c r="I59" s="59"/>
      <c r="J59" s="59"/>
      <c r="K59" s="59"/>
      <c r="L59" s="59"/>
      <c r="M59" s="59"/>
      <c r="N59" s="59"/>
      <c r="O59" s="59"/>
      <c r="P59" s="15"/>
      <c r="Q59" s="15"/>
      <c r="R59" s="46"/>
    </row>
    <row r="60" spans="2:18" ht="18.75">
      <c r="B60" s="75" t="s">
        <v>427</v>
      </c>
      <c r="C60" s="68" t="s">
        <v>1089</v>
      </c>
      <c r="D60" s="68" t="s">
        <v>223</v>
      </c>
      <c r="E60" s="229">
        <v>44.616780607058303</v>
      </c>
      <c r="F60" s="229">
        <v>-64.1564469587845</v>
      </c>
      <c r="G60" s="36" t="s">
        <v>1154</v>
      </c>
      <c r="H60" s="67"/>
      <c r="I60" s="59"/>
      <c r="J60" s="59"/>
      <c r="K60" s="59"/>
      <c r="L60" s="59"/>
      <c r="M60" s="59"/>
      <c r="N60" s="59"/>
      <c r="O60" s="59"/>
      <c r="P60" s="15"/>
      <c r="Q60" s="15"/>
      <c r="R60" s="46"/>
    </row>
    <row r="61" spans="2:18" ht="18.75">
      <c r="B61" s="75" t="s">
        <v>526</v>
      </c>
      <c r="C61" s="68" t="s">
        <v>1175</v>
      </c>
      <c r="D61" s="68" t="s">
        <v>223</v>
      </c>
      <c r="E61" s="229">
        <v>44.935465380401503</v>
      </c>
      <c r="F61" s="229">
        <v>-64.028252356157395</v>
      </c>
      <c r="G61" s="36" t="s">
        <v>1154</v>
      </c>
      <c r="H61" s="67"/>
      <c r="I61" s="59"/>
      <c r="J61" s="59"/>
      <c r="K61" s="59"/>
      <c r="L61" s="59"/>
      <c r="M61" s="59"/>
      <c r="N61" s="59"/>
      <c r="O61" s="59"/>
      <c r="P61" s="15"/>
      <c r="Q61" s="15"/>
      <c r="R61" s="46"/>
    </row>
    <row r="62" spans="2:18" ht="18.75">
      <c r="B62" s="75" t="s">
        <v>538</v>
      </c>
      <c r="C62" s="68" t="s">
        <v>1207</v>
      </c>
      <c r="D62" s="68" t="s">
        <v>223</v>
      </c>
      <c r="E62" s="229">
        <v>44.963527906085702</v>
      </c>
      <c r="F62" s="229">
        <v>-63.498371355948301</v>
      </c>
      <c r="G62" s="36" t="s">
        <v>1154</v>
      </c>
      <c r="H62" s="67"/>
      <c r="I62" s="59"/>
      <c r="J62" s="59"/>
      <c r="K62" s="59"/>
      <c r="L62" s="59"/>
      <c r="M62" s="59"/>
      <c r="N62" s="59"/>
      <c r="O62" s="59"/>
      <c r="P62" s="15"/>
      <c r="Q62" s="15"/>
      <c r="R62" s="46"/>
    </row>
    <row r="63" spans="2:18" ht="18.75">
      <c r="B63" s="75" t="s">
        <v>405</v>
      </c>
      <c r="C63" s="68" t="s">
        <v>1258</v>
      </c>
      <c r="D63" s="68" t="s">
        <v>223</v>
      </c>
      <c r="E63" s="229">
        <v>44.6765762018263</v>
      </c>
      <c r="F63" s="229">
        <v>-63.5903065243212</v>
      </c>
      <c r="G63" s="36" t="s">
        <v>1154</v>
      </c>
      <c r="H63" s="67"/>
      <c r="I63" s="59"/>
      <c r="J63" s="59"/>
      <c r="K63" s="59"/>
      <c r="L63" s="59"/>
      <c r="M63" s="59"/>
      <c r="N63" s="59"/>
      <c r="O63" s="59"/>
      <c r="P63" s="237"/>
      <c r="Q63" s="15"/>
      <c r="R63" s="46"/>
    </row>
    <row r="64" spans="2:18" ht="18.75">
      <c r="B64" s="75" t="s">
        <v>413</v>
      </c>
      <c r="C64" s="68" t="s">
        <v>1259</v>
      </c>
      <c r="D64" s="68" t="s">
        <v>223</v>
      </c>
      <c r="E64" s="229">
        <v>45.0641218113131</v>
      </c>
      <c r="F64" s="229">
        <v>-64.1924631819127</v>
      </c>
      <c r="G64" s="36" t="s">
        <v>1154</v>
      </c>
      <c r="H64" s="67"/>
      <c r="I64" s="59"/>
      <c r="J64" s="59"/>
      <c r="K64" s="59"/>
      <c r="L64" s="59"/>
      <c r="M64" s="59"/>
      <c r="N64" s="59"/>
      <c r="O64" s="59"/>
      <c r="P64" s="15"/>
      <c r="Q64" s="15"/>
      <c r="R64" s="46"/>
    </row>
    <row r="65" spans="2:18" ht="18.75">
      <c r="B65" s="212" t="s">
        <v>439</v>
      </c>
      <c r="C65" s="68" t="s">
        <v>1163</v>
      </c>
      <c r="D65" s="68" t="s">
        <v>223</v>
      </c>
      <c r="E65" s="229">
        <v>44.369614499999997</v>
      </c>
      <c r="F65" s="229">
        <v>-65.719266899999994</v>
      </c>
      <c r="G65" s="36" t="s">
        <v>1154</v>
      </c>
      <c r="H65" s="67"/>
      <c r="I65" s="59"/>
      <c r="J65" s="59"/>
      <c r="K65" s="59"/>
      <c r="L65" s="59"/>
      <c r="M65" s="59"/>
      <c r="N65" s="59"/>
      <c r="O65" s="59"/>
      <c r="P65" s="15"/>
      <c r="Q65" s="15"/>
      <c r="R65" s="46"/>
    </row>
    <row r="66" spans="2:18" ht="18.75">
      <c r="B66" s="75" t="s">
        <v>923</v>
      </c>
      <c r="C66" s="68" t="s">
        <v>1260</v>
      </c>
      <c r="D66" s="68" t="s">
        <v>223</v>
      </c>
      <c r="E66" s="229">
        <v>46.229917856786201</v>
      </c>
      <c r="F66" s="229">
        <v>-60.257292630791099</v>
      </c>
      <c r="G66" s="36" t="s">
        <v>1155</v>
      </c>
      <c r="H66" s="67"/>
      <c r="I66" s="59"/>
      <c r="J66" s="59"/>
      <c r="K66" s="59"/>
      <c r="L66" s="59"/>
      <c r="M66" s="59"/>
      <c r="N66" s="59"/>
      <c r="O66" s="59"/>
      <c r="P66" s="15"/>
      <c r="Q66" s="15"/>
      <c r="R66" s="46"/>
    </row>
    <row r="67" spans="2:18" ht="18.75">
      <c r="B67" s="75" t="s">
        <v>407</v>
      </c>
      <c r="C67" s="68" t="s">
        <v>1261</v>
      </c>
      <c r="D67" s="68" t="s">
        <v>223</v>
      </c>
      <c r="E67" s="229">
        <v>44.646600656106699</v>
      </c>
      <c r="F67" s="229">
        <v>-63.648248407312799</v>
      </c>
      <c r="G67" s="36" t="s">
        <v>1154</v>
      </c>
      <c r="H67" s="67"/>
      <c r="I67" s="59"/>
      <c r="J67" s="59"/>
      <c r="K67" s="59"/>
      <c r="L67" s="59"/>
      <c r="M67" s="59"/>
      <c r="N67" s="59"/>
      <c r="O67" s="59"/>
      <c r="P67" s="15"/>
      <c r="Q67" s="15"/>
      <c r="R67" s="46"/>
    </row>
    <row r="68" spans="2:18" ht="18.75">
      <c r="B68" s="75" t="s">
        <v>492</v>
      </c>
      <c r="C68" s="68" t="s">
        <v>1184</v>
      </c>
      <c r="D68" s="68" t="s">
        <v>223</v>
      </c>
      <c r="E68" s="229">
        <v>45.646659999999997</v>
      </c>
      <c r="F68" s="229">
        <v>-62.221618700000001</v>
      </c>
      <c r="G68" s="36" t="s">
        <v>1154</v>
      </c>
      <c r="H68" s="67"/>
      <c r="I68" s="59"/>
      <c r="J68" s="59"/>
      <c r="K68" s="59"/>
      <c r="L68" s="59"/>
      <c r="M68" s="59"/>
      <c r="N68" s="59"/>
      <c r="O68" s="59"/>
      <c r="P68" s="15"/>
      <c r="Q68" s="15"/>
      <c r="R68" s="46"/>
    </row>
    <row r="69" spans="2:18" ht="18.75">
      <c r="B69" s="75" t="s">
        <v>490</v>
      </c>
      <c r="C69" s="68" t="s">
        <v>1262</v>
      </c>
      <c r="D69" s="68" t="s">
        <v>223</v>
      </c>
      <c r="E69" s="229">
        <v>46.180595927851599</v>
      </c>
      <c r="F69" s="229">
        <v>-60.621007005510698</v>
      </c>
      <c r="G69" s="36" t="s">
        <v>1155</v>
      </c>
      <c r="H69" s="67"/>
      <c r="I69" s="59"/>
      <c r="J69" s="59"/>
      <c r="K69" s="59"/>
      <c r="L69" s="59"/>
      <c r="M69" s="59"/>
      <c r="N69" s="59"/>
      <c r="O69" s="59"/>
      <c r="P69" s="15"/>
      <c r="Q69" s="15"/>
      <c r="R69" s="46"/>
    </row>
    <row r="70" spans="2:18" ht="18.75">
      <c r="B70" s="75" t="s">
        <v>550</v>
      </c>
      <c r="C70" s="68" t="s">
        <v>1263</v>
      </c>
      <c r="D70" s="68" t="s">
        <v>223</v>
      </c>
      <c r="E70" s="229">
        <v>44.558399885819199</v>
      </c>
      <c r="F70" s="229">
        <v>-64.331849401124998</v>
      </c>
      <c r="G70" s="36" t="s">
        <v>1154</v>
      </c>
      <c r="H70" s="67"/>
      <c r="I70" s="59"/>
      <c r="J70" s="59"/>
      <c r="K70" s="59"/>
      <c r="L70" s="59"/>
      <c r="M70" s="59"/>
      <c r="N70" s="59"/>
      <c r="O70" s="59"/>
      <c r="P70" s="239"/>
      <c r="Q70" s="67"/>
      <c r="R70" s="46"/>
    </row>
    <row r="71" spans="2:18" ht="18.75">
      <c r="B71" s="75" t="s">
        <v>535</v>
      </c>
      <c r="C71" s="68" t="s">
        <v>1333</v>
      </c>
      <c r="D71" s="68" t="s">
        <v>223</v>
      </c>
      <c r="E71" s="229">
        <v>45.614593834851298</v>
      </c>
      <c r="F71" s="229">
        <v>-62.737576071021699</v>
      </c>
      <c r="G71" s="36" t="s">
        <v>1154</v>
      </c>
      <c r="H71" s="67"/>
      <c r="I71" s="59"/>
      <c r="J71" s="59"/>
      <c r="K71" s="59"/>
      <c r="L71" s="59"/>
      <c r="M71" s="59"/>
      <c r="N71" s="59"/>
      <c r="O71" s="59"/>
      <c r="P71" s="15"/>
      <c r="Q71" s="15"/>
      <c r="R71" s="46"/>
    </row>
    <row r="72" spans="2:18" ht="18.75">
      <c r="B72" s="75" t="s">
        <v>437</v>
      </c>
      <c r="C72" s="68" t="s">
        <v>1264</v>
      </c>
      <c r="D72" s="68" t="s">
        <v>223</v>
      </c>
      <c r="E72" s="229">
        <v>43.738956995465799</v>
      </c>
      <c r="F72" s="229">
        <v>-65.134813973359002</v>
      </c>
      <c r="G72" s="36" t="s">
        <v>1154</v>
      </c>
      <c r="H72" s="67"/>
      <c r="I72" s="59"/>
      <c r="J72" s="59"/>
      <c r="K72" s="59"/>
      <c r="L72" s="59"/>
      <c r="M72" s="59"/>
      <c r="N72" s="59"/>
      <c r="O72" s="59"/>
      <c r="P72" s="15"/>
      <c r="Q72" s="15"/>
      <c r="R72" s="46"/>
    </row>
    <row r="73" spans="2:18" ht="18.75">
      <c r="B73" s="75" t="s">
        <v>418</v>
      </c>
      <c r="C73" s="68" t="s">
        <v>1265</v>
      </c>
      <c r="D73" s="68" t="s">
        <v>223</v>
      </c>
      <c r="E73" s="229">
        <v>44.967101443767099</v>
      </c>
      <c r="F73" s="229">
        <v>-64.940758193567902</v>
      </c>
      <c r="G73" s="36" t="s">
        <v>1154</v>
      </c>
      <c r="H73" s="67"/>
      <c r="I73" s="59"/>
      <c r="J73" s="59"/>
      <c r="K73" s="59"/>
      <c r="L73" s="59"/>
      <c r="M73" s="59"/>
      <c r="N73" s="59"/>
      <c r="O73" s="59"/>
      <c r="P73" s="15"/>
      <c r="Q73" s="15"/>
      <c r="R73" s="46"/>
    </row>
    <row r="74" spans="2:18" ht="18.75">
      <c r="B74" s="75" t="s">
        <v>421</v>
      </c>
      <c r="C74" s="68" t="s">
        <v>1343</v>
      </c>
      <c r="D74" s="68" t="s">
        <v>223</v>
      </c>
      <c r="E74" s="229">
        <v>44.566950258704999</v>
      </c>
      <c r="F74" s="229">
        <v>-65.635046415517905</v>
      </c>
      <c r="G74" s="36" t="s">
        <v>1154</v>
      </c>
      <c r="H74" s="67"/>
      <c r="I74" s="59"/>
      <c r="J74" s="59"/>
      <c r="K74" s="59"/>
      <c r="L74" s="59"/>
      <c r="M74" s="59"/>
      <c r="N74" s="59"/>
      <c r="O74" s="59"/>
      <c r="P74" s="15"/>
      <c r="Q74" s="15"/>
      <c r="R74" s="46"/>
    </row>
    <row r="75" spans="2:18" ht="18.75">
      <c r="B75" s="75" t="s">
        <v>527</v>
      </c>
      <c r="C75" s="68" t="s">
        <v>1193</v>
      </c>
      <c r="D75" s="68" t="s">
        <v>223</v>
      </c>
      <c r="E75" s="229">
        <v>44.5912527732035</v>
      </c>
      <c r="F75" s="229">
        <v>-65.9446594080013</v>
      </c>
      <c r="G75" s="36" t="s">
        <v>1154</v>
      </c>
      <c r="H75" s="67"/>
      <c r="I75" s="59"/>
      <c r="J75" s="59"/>
      <c r="K75" s="59"/>
      <c r="L75" s="59"/>
      <c r="M75" s="59"/>
      <c r="N75" s="59"/>
      <c r="O75" s="59"/>
      <c r="P75" s="231"/>
      <c r="Q75" s="15"/>
      <c r="R75" s="46"/>
    </row>
    <row r="76" spans="2:18" ht="18.75">
      <c r="B76" s="75" t="s">
        <v>495</v>
      </c>
      <c r="C76" s="68" t="s">
        <v>1214</v>
      </c>
      <c r="D76" s="68" t="s">
        <v>223</v>
      </c>
      <c r="E76" s="229">
        <v>45.675666767599097</v>
      </c>
      <c r="F76" s="229">
        <v>-62.731418054299198</v>
      </c>
      <c r="G76" s="36" t="s">
        <v>1154</v>
      </c>
      <c r="H76" s="67"/>
      <c r="I76" s="59"/>
      <c r="J76" s="59"/>
      <c r="K76" s="59"/>
      <c r="L76" s="59"/>
      <c r="M76" s="59"/>
      <c r="N76" s="59"/>
      <c r="O76" s="59"/>
      <c r="P76" s="15"/>
      <c r="Q76" s="15"/>
      <c r="R76" s="46"/>
    </row>
    <row r="77" spans="2:18" ht="18.75">
      <c r="B77" s="75" t="s">
        <v>548</v>
      </c>
      <c r="C77" s="68" t="s">
        <v>1266</v>
      </c>
      <c r="D77" s="68" t="s">
        <v>223</v>
      </c>
      <c r="E77" s="229">
        <v>44.723395963356502</v>
      </c>
      <c r="F77" s="229">
        <v>-63.735126090052397</v>
      </c>
      <c r="G77" s="36" t="s">
        <v>1154</v>
      </c>
      <c r="H77" s="67"/>
      <c r="I77" s="59"/>
      <c r="J77" s="59"/>
      <c r="K77" s="59"/>
      <c r="L77" s="59"/>
      <c r="M77" s="59"/>
      <c r="N77" s="59"/>
      <c r="O77" s="59"/>
      <c r="P77" s="15"/>
      <c r="Q77" s="15"/>
      <c r="R77" s="46"/>
    </row>
    <row r="78" spans="2:18" ht="18.75">
      <c r="B78" s="212" t="s">
        <v>555</v>
      </c>
      <c r="C78" s="68" t="s">
        <v>1267</v>
      </c>
      <c r="D78" s="68" t="s">
        <v>223</v>
      </c>
      <c r="E78" s="229">
        <v>44.416120158422203</v>
      </c>
      <c r="F78" s="229">
        <v>-65.056162770516096</v>
      </c>
      <c r="G78" s="36" t="s">
        <v>1154</v>
      </c>
      <c r="H78" s="67"/>
      <c r="I78" s="59"/>
      <c r="J78" s="59"/>
      <c r="K78" s="59"/>
      <c r="L78" s="59"/>
      <c r="M78" s="59"/>
      <c r="N78" s="59"/>
      <c r="O78" s="59"/>
      <c r="P78" s="15"/>
      <c r="Q78" s="15"/>
      <c r="R78" s="46"/>
    </row>
    <row r="79" spans="2:18" ht="18.75">
      <c r="B79" s="75" t="s">
        <v>461</v>
      </c>
      <c r="C79" s="68" t="s">
        <v>1194</v>
      </c>
      <c r="D79" s="68" t="s">
        <v>223</v>
      </c>
      <c r="E79" s="229">
        <v>43.893451023626199</v>
      </c>
      <c r="F79" s="229">
        <v>-66.080344432484907</v>
      </c>
      <c r="G79" s="36" t="s">
        <v>1154</v>
      </c>
      <c r="H79" s="67"/>
      <c r="I79" s="59"/>
      <c r="J79" s="59"/>
      <c r="K79" s="59"/>
      <c r="L79" s="59"/>
      <c r="M79" s="59"/>
      <c r="N79" s="59"/>
      <c r="O79" s="59"/>
      <c r="P79" s="15"/>
      <c r="Q79" s="15"/>
      <c r="R79" s="46"/>
    </row>
    <row r="80" spans="2:18" ht="18.75">
      <c r="B80" s="75" t="s">
        <v>430</v>
      </c>
      <c r="C80" s="68" t="s">
        <v>1180</v>
      </c>
      <c r="D80" s="68" t="s">
        <v>223</v>
      </c>
      <c r="E80" s="229">
        <v>45.035391764340403</v>
      </c>
      <c r="F80" s="229">
        <v>-64.403257690560196</v>
      </c>
      <c r="G80" s="36" t="s">
        <v>1154</v>
      </c>
      <c r="H80" s="67"/>
      <c r="I80" s="59"/>
      <c r="J80" s="59"/>
      <c r="K80" s="59"/>
      <c r="L80" s="59"/>
      <c r="M80" s="59"/>
      <c r="N80" s="59"/>
      <c r="O80" s="59"/>
      <c r="P80" s="15"/>
      <c r="Q80" s="15"/>
      <c r="R80" s="46"/>
    </row>
    <row r="81" spans="2:18" ht="18.75">
      <c r="B81" s="212" t="s">
        <v>569</v>
      </c>
      <c r="C81" s="68" t="s">
        <v>1268</v>
      </c>
      <c r="D81" s="68" t="s">
        <v>223</v>
      </c>
      <c r="E81" s="229">
        <v>45.818038855603902</v>
      </c>
      <c r="F81" s="229">
        <v>-64.210165585693503</v>
      </c>
      <c r="G81" s="36" t="s">
        <v>1154</v>
      </c>
      <c r="H81" s="67"/>
      <c r="I81" s="59"/>
      <c r="J81" s="59"/>
      <c r="K81" s="59"/>
      <c r="L81" s="59"/>
      <c r="M81" s="59"/>
      <c r="N81" s="59"/>
      <c r="O81" s="59"/>
      <c r="P81" s="15"/>
      <c r="Q81" s="15"/>
      <c r="R81" s="46"/>
    </row>
    <row r="82" spans="2:18" ht="18.75">
      <c r="B82" s="75" t="s">
        <v>464</v>
      </c>
      <c r="C82" s="68" t="s">
        <v>1269</v>
      </c>
      <c r="D82" s="68" t="s">
        <v>223</v>
      </c>
      <c r="E82" s="229">
        <v>44.370516525127101</v>
      </c>
      <c r="F82" s="229">
        <v>-64.527859895689801</v>
      </c>
      <c r="G82" s="36" t="s">
        <v>1154</v>
      </c>
      <c r="H82" s="67"/>
      <c r="I82" s="59"/>
      <c r="J82" s="59"/>
      <c r="K82" s="59"/>
      <c r="L82" s="59"/>
      <c r="M82" s="59"/>
      <c r="N82" s="59"/>
      <c r="O82" s="59"/>
      <c r="P82" s="15"/>
      <c r="Q82" s="15"/>
      <c r="R82" s="46"/>
    </row>
    <row r="83" spans="2:18" ht="18.75">
      <c r="B83" s="75" t="s">
        <v>524</v>
      </c>
      <c r="C83" s="68" t="s">
        <v>1270</v>
      </c>
      <c r="D83" s="68" t="s">
        <v>223</v>
      </c>
      <c r="E83" s="229">
        <v>45.048836928723098</v>
      </c>
      <c r="F83" s="229">
        <v>-64.422023294361395</v>
      </c>
      <c r="G83" s="36" t="s">
        <v>1154</v>
      </c>
      <c r="H83" s="67"/>
      <c r="I83" s="59"/>
      <c r="J83" s="59"/>
      <c r="K83" s="59"/>
      <c r="L83" s="59"/>
      <c r="M83" s="59"/>
      <c r="N83" s="59"/>
      <c r="O83" s="59"/>
      <c r="P83" s="67"/>
      <c r="Q83" s="67"/>
      <c r="R83" s="46"/>
    </row>
    <row r="84" spans="2:18" ht="18.75">
      <c r="B84" s="75" t="s">
        <v>429</v>
      </c>
      <c r="C84" s="68" t="s">
        <v>1271</v>
      </c>
      <c r="D84" s="68" t="s">
        <v>223</v>
      </c>
      <c r="E84" s="229">
        <v>45.145038785622297</v>
      </c>
      <c r="F84" s="229">
        <v>-64.450270169751903</v>
      </c>
      <c r="G84" s="36" t="s">
        <v>1154</v>
      </c>
      <c r="H84" s="67"/>
      <c r="I84" s="59"/>
      <c r="J84" s="59"/>
      <c r="K84" s="59"/>
      <c r="L84" s="59"/>
      <c r="M84" s="59"/>
      <c r="N84" s="59"/>
      <c r="O84" s="59"/>
      <c r="P84" s="15"/>
      <c r="Q84" s="15"/>
      <c r="R84" s="46"/>
    </row>
    <row r="85" spans="2:18" ht="18.75">
      <c r="B85" s="75" t="s">
        <v>414</v>
      </c>
      <c r="C85" s="68" t="s">
        <v>1178</v>
      </c>
      <c r="D85" s="68" t="s">
        <v>223</v>
      </c>
      <c r="E85" s="229">
        <v>45.003767357729998</v>
      </c>
      <c r="F85" s="229">
        <v>-64.375889804958604</v>
      </c>
      <c r="G85" s="36" t="s">
        <v>1154</v>
      </c>
      <c r="H85" s="67"/>
      <c r="I85" s="59"/>
      <c r="J85" s="59"/>
      <c r="K85" s="59"/>
      <c r="L85" s="59"/>
      <c r="M85" s="59"/>
      <c r="N85" s="59"/>
      <c r="O85" s="59"/>
      <c r="P85" s="15"/>
      <c r="Q85" s="15"/>
      <c r="R85" s="46"/>
    </row>
    <row r="86" spans="2:18" ht="18.75">
      <c r="B86" s="75" t="s">
        <v>930</v>
      </c>
      <c r="C86" s="68" t="s">
        <v>1272</v>
      </c>
      <c r="D86" s="68" t="s">
        <v>223</v>
      </c>
      <c r="E86" s="229">
        <v>45.454255015275102</v>
      </c>
      <c r="F86" s="229">
        <v>-62.667621005612297</v>
      </c>
      <c r="G86" s="36" t="s">
        <v>1154</v>
      </c>
      <c r="H86" s="67"/>
      <c r="I86" s="59"/>
      <c r="J86" s="59"/>
      <c r="K86" s="59"/>
      <c r="L86" s="59"/>
      <c r="M86" s="59"/>
      <c r="N86" s="59"/>
      <c r="O86" s="59"/>
      <c r="P86" s="67"/>
      <c r="Q86" s="67"/>
      <c r="R86" s="46"/>
    </row>
    <row r="87" spans="2:18" ht="18.75">
      <c r="B87" s="75" t="s">
        <v>917</v>
      </c>
      <c r="C87" s="68" t="s">
        <v>1273</v>
      </c>
      <c r="D87" s="68" t="s">
        <v>223</v>
      </c>
      <c r="E87" s="229">
        <v>44.6443611456084</v>
      </c>
      <c r="F87" s="229">
        <v>-64.088446063188897</v>
      </c>
      <c r="G87" s="36" t="s">
        <v>1154</v>
      </c>
      <c r="H87" s="67"/>
      <c r="I87" s="59"/>
      <c r="J87" s="59"/>
      <c r="K87" s="59"/>
      <c r="L87" s="59"/>
      <c r="M87" s="59"/>
      <c r="N87" s="59"/>
      <c r="O87" s="59"/>
      <c r="P87" s="15"/>
      <c r="Q87" s="15"/>
      <c r="R87" s="46"/>
    </row>
    <row r="88" spans="2:18" ht="18.75">
      <c r="B88" s="75" t="s">
        <v>409</v>
      </c>
      <c r="C88" s="68" t="s">
        <v>1334</v>
      </c>
      <c r="D88" s="68" t="s">
        <v>223</v>
      </c>
      <c r="E88" s="229">
        <v>44.6440441169715</v>
      </c>
      <c r="F88" s="229">
        <v>-63.537338671356601</v>
      </c>
      <c r="G88" s="36" t="s">
        <v>1154</v>
      </c>
      <c r="H88" s="67"/>
      <c r="I88" s="59"/>
      <c r="J88" s="59"/>
      <c r="K88" s="59"/>
      <c r="L88" s="59"/>
      <c r="M88" s="59"/>
      <c r="N88" s="59"/>
      <c r="O88" s="59"/>
      <c r="P88" s="15"/>
      <c r="Q88" s="15"/>
      <c r="R88" s="46"/>
    </row>
    <row r="89" spans="2:18" ht="18.75">
      <c r="B89" s="75" t="s">
        <v>974</v>
      </c>
      <c r="C89" s="68" t="s">
        <v>935</v>
      </c>
      <c r="D89" s="68" t="s">
        <v>223</v>
      </c>
      <c r="E89" s="229">
        <v>45.863827974679701</v>
      </c>
      <c r="F89" s="229">
        <v>-64.262927242528306</v>
      </c>
      <c r="G89" s="36" t="s">
        <v>1154</v>
      </c>
      <c r="H89" s="67"/>
      <c r="I89" s="59"/>
      <c r="J89" s="59"/>
      <c r="K89" s="59"/>
      <c r="L89" s="59"/>
      <c r="M89" s="59"/>
      <c r="N89" s="59"/>
      <c r="O89" s="59"/>
      <c r="P89" s="15"/>
      <c r="Q89" s="15"/>
      <c r="R89" s="46"/>
    </row>
    <row r="90" spans="2:18" ht="18.75">
      <c r="B90" s="75" t="s">
        <v>975</v>
      </c>
      <c r="C90" s="68" t="s">
        <v>936</v>
      </c>
      <c r="D90" s="68" t="s">
        <v>223</v>
      </c>
      <c r="E90" s="229">
        <v>45.897508769703201</v>
      </c>
      <c r="F90" s="229">
        <v>-64.2274077152356</v>
      </c>
      <c r="G90" s="36" t="s">
        <v>1154</v>
      </c>
      <c r="H90" s="67"/>
      <c r="I90" s="59"/>
      <c r="J90" s="59"/>
      <c r="K90" s="59"/>
      <c r="L90" s="59"/>
      <c r="M90" s="59"/>
      <c r="N90" s="59"/>
      <c r="O90" s="59"/>
      <c r="P90" s="15"/>
      <c r="Q90" s="15"/>
      <c r="R90" s="46"/>
    </row>
    <row r="91" spans="2:18" ht="18.75">
      <c r="B91" s="199" t="s">
        <v>973</v>
      </c>
      <c r="C91" s="68" t="s">
        <v>934</v>
      </c>
      <c r="D91" s="68" t="s">
        <v>223</v>
      </c>
      <c r="E91" s="229">
        <v>45.897508769703201</v>
      </c>
      <c r="F91" s="229">
        <v>-64.2274077152356</v>
      </c>
      <c r="G91" s="36" t="s">
        <v>1154</v>
      </c>
      <c r="H91" s="67"/>
      <c r="I91" s="59"/>
      <c r="J91" s="59"/>
      <c r="K91" s="59"/>
      <c r="L91" s="59"/>
      <c r="M91" s="59"/>
      <c r="N91" s="59"/>
      <c r="O91" s="59"/>
      <c r="P91" s="15"/>
      <c r="Q91" s="15"/>
      <c r="R91" s="46"/>
    </row>
    <row r="92" spans="2:18" ht="18.75">
      <c r="B92" s="75" t="s">
        <v>976</v>
      </c>
      <c r="C92" s="68" t="s">
        <v>937</v>
      </c>
      <c r="D92" s="68" t="s">
        <v>223</v>
      </c>
      <c r="E92" s="229">
        <v>46.996523881836502</v>
      </c>
      <c r="F92" s="229">
        <v>-59.439957623950697</v>
      </c>
      <c r="G92" s="36" t="s">
        <v>1155</v>
      </c>
      <c r="H92" s="203"/>
      <c r="I92" s="237"/>
      <c r="J92" s="59"/>
      <c r="K92" s="59"/>
      <c r="L92" s="59"/>
      <c r="M92" s="59"/>
      <c r="N92" s="59"/>
      <c r="O92" s="59"/>
      <c r="P92" s="15"/>
      <c r="Q92" s="203" t="s">
        <v>1350</v>
      </c>
      <c r="R92" s="46"/>
    </row>
    <row r="93" spans="2:18" ht="18.75">
      <c r="B93" s="75" t="s">
        <v>485</v>
      </c>
      <c r="C93" s="68" t="s">
        <v>1274</v>
      </c>
      <c r="D93" s="68" t="s">
        <v>223</v>
      </c>
      <c r="E93" s="229">
        <v>44.684044029667</v>
      </c>
      <c r="F93" s="229">
        <v>-63.678774709980999</v>
      </c>
      <c r="G93" s="36" t="s">
        <v>1154</v>
      </c>
      <c r="H93" s="67"/>
      <c r="I93" s="59"/>
      <c r="J93" s="59"/>
      <c r="K93" s="59"/>
      <c r="L93" s="59"/>
      <c r="M93" s="59"/>
      <c r="N93" s="59"/>
      <c r="O93" s="59"/>
      <c r="P93" s="15"/>
      <c r="Q93" s="15"/>
      <c r="R93" s="46"/>
    </row>
    <row r="94" spans="2:18" ht="18.75">
      <c r="B94" s="75" t="s">
        <v>477</v>
      </c>
      <c r="C94" s="68" t="s">
        <v>1275</v>
      </c>
      <c r="D94" s="68" t="s">
        <v>223</v>
      </c>
      <c r="E94" s="229">
        <v>46.120142523779798</v>
      </c>
      <c r="F94" s="229">
        <v>-60.236460848339902</v>
      </c>
      <c r="G94" s="36" t="s">
        <v>1155</v>
      </c>
      <c r="H94" s="67"/>
      <c r="I94" s="59"/>
      <c r="J94" s="59"/>
      <c r="K94" s="59"/>
      <c r="L94" s="59"/>
      <c r="M94" s="59"/>
      <c r="N94" s="59"/>
      <c r="O94" s="59"/>
      <c r="P94" s="15"/>
      <c r="Q94" s="15"/>
      <c r="R94" s="46"/>
    </row>
    <row r="95" spans="2:18" ht="18.75">
      <c r="B95" s="75" t="s">
        <v>483</v>
      </c>
      <c r="C95" s="68" t="s">
        <v>1276</v>
      </c>
      <c r="D95" s="68" t="s">
        <v>223</v>
      </c>
      <c r="E95" s="229">
        <v>44.658887167383703</v>
      </c>
      <c r="F95" s="229">
        <v>-63.606318384583098</v>
      </c>
      <c r="G95" s="36" t="s">
        <v>1154</v>
      </c>
      <c r="H95" s="67"/>
      <c r="I95" s="59"/>
      <c r="J95" s="59"/>
      <c r="K95" s="59"/>
      <c r="L95" s="59"/>
      <c r="M95" s="59"/>
      <c r="N95" s="59"/>
      <c r="O95" s="59"/>
      <c r="P95" s="15"/>
      <c r="Q95" s="15"/>
      <c r="R95" s="46"/>
    </row>
    <row r="96" spans="2:18" ht="18.75">
      <c r="B96" s="75" t="s">
        <v>419</v>
      </c>
      <c r="C96" s="68" t="s">
        <v>1277</v>
      </c>
      <c r="D96" s="68" t="s">
        <v>223</v>
      </c>
      <c r="E96" s="229">
        <v>44.985322746817502</v>
      </c>
      <c r="F96" s="229">
        <v>-64.953943544625105</v>
      </c>
      <c r="G96" s="36" t="s">
        <v>1154</v>
      </c>
      <c r="H96" s="67"/>
      <c r="I96" s="59"/>
      <c r="J96" s="59"/>
      <c r="K96" s="59"/>
      <c r="L96" s="59"/>
      <c r="M96" s="59"/>
      <c r="N96" s="59"/>
      <c r="O96" s="59"/>
      <c r="P96" s="15"/>
      <c r="Q96" s="15"/>
      <c r="R96" s="46"/>
    </row>
    <row r="97" spans="2:18" ht="18.75">
      <c r="B97" s="75" t="s">
        <v>416</v>
      </c>
      <c r="C97" s="68" t="s">
        <v>1278</v>
      </c>
      <c r="D97" s="68" t="s">
        <v>223</v>
      </c>
      <c r="E97" s="229">
        <v>45.0687105868356</v>
      </c>
      <c r="F97" s="229">
        <v>-64.501989893695196</v>
      </c>
      <c r="G97" s="36" t="s">
        <v>1154</v>
      </c>
      <c r="H97" s="67"/>
      <c r="I97" s="59"/>
      <c r="J97" s="59"/>
      <c r="K97" s="59"/>
      <c r="L97" s="59"/>
      <c r="M97" s="59"/>
      <c r="N97" s="59"/>
      <c r="O97" s="59"/>
      <c r="P97" s="15"/>
      <c r="Q97" s="15"/>
      <c r="R97" s="46"/>
    </row>
    <row r="98" spans="2:18" ht="18.75">
      <c r="B98" s="75" t="s">
        <v>423</v>
      </c>
      <c r="C98" s="68" t="s">
        <v>1211</v>
      </c>
      <c r="D98" s="68" t="s">
        <v>223</v>
      </c>
      <c r="E98" s="229">
        <v>45.249299205054399</v>
      </c>
      <c r="F98" s="229">
        <v>-63.300376279758602</v>
      </c>
      <c r="G98" s="36" t="s">
        <v>1154</v>
      </c>
      <c r="H98" s="67"/>
      <c r="I98" s="59"/>
      <c r="J98" s="59"/>
      <c r="K98" s="59"/>
      <c r="L98" s="59"/>
      <c r="M98" s="59"/>
      <c r="N98" s="59"/>
      <c r="O98" s="59"/>
      <c r="P98" s="15"/>
      <c r="Q98" s="15"/>
      <c r="R98" s="46"/>
    </row>
    <row r="99" spans="2:18" ht="18.75">
      <c r="B99" s="75" t="s">
        <v>876</v>
      </c>
      <c r="C99" s="68" t="s">
        <v>1197</v>
      </c>
      <c r="D99" s="68" t="s">
        <v>223</v>
      </c>
      <c r="E99" s="229">
        <v>44.643952695491002</v>
      </c>
      <c r="F99" s="229">
        <v>-63.683542912626997</v>
      </c>
      <c r="G99" s="36" t="s">
        <v>1154</v>
      </c>
      <c r="H99" s="67"/>
      <c r="I99" s="59"/>
      <c r="J99" s="59"/>
      <c r="K99" s="59"/>
      <c r="L99" s="59"/>
      <c r="M99" s="59"/>
      <c r="N99" s="59"/>
      <c r="O99" s="59"/>
      <c r="P99" s="15"/>
      <c r="Q99" s="15"/>
      <c r="R99" s="46"/>
    </row>
    <row r="100" spans="2:18" ht="18.75">
      <c r="B100" s="75" t="s">
        <v>509</v>
      </c>
      <c r="C100" s="68" t="s">
        <v>1170</v>
      </c>
      <c r="D100" s="68" t="s">
        <v>223</v>
      </c>
      <c r="E100" s="229">
        <v>44.725501139245601</v>
      </c>
      <c r="F100" s="229">
        <v>-65.496810871687003</v>
      </c>
      <c r="G100" s="36" t="s">
        <v>1154</v>
      </c>
      <c r="H100" s="67"/>
      <c r="I100" s="59"/>
      <c r="J100" s="59"/>
      <c r="K100" s="59"/>
      <c r="L100" s="59"/>
      <c r="M100" s="59"/>
      <c r="N100" s="59"/>
      <c r="O100" s="59"/>
      <c r="P100" s="15"/>
      <c r="Q100" s="15"/>
      <c r="R100" s="46"/>
    </row>
    <row r="101" spans="2:18" ht="18.75">
      <c r="B101" s="75" t="s">
        <v>877</v>
      </c>
      <c r="C101" s="68" t="s">
        <v>1187</v>
      </c>
      <c r="D101" s="68" t="s">
        <v>223</v>
      </c>
      <c r="E101" s="229">
        <v>46.235655730303698</v>
      </c>
      <c r="F101" s="229">
        <v>-60.041093398109297</v>
      </c>
      <c r="G101" s="36" t="s">
        <v>1155</v>
      </c>
      <c r="H101" s="67"/>
      <c r="I101" s="59"/>
      <c r="J101" s="59"/>
      <c r="K101" s="59"/>
      <c r="L101" s="59"/>
      <c r="M101" s="59"/>
      <c r="N101" s="59"/>
      <c r="O101" s="59"/>
      <c r="P101" s="15"/>
      <c r="Q101" s="15"/>
      <c r="R101" s="46"/>
    </row>
    <row r="102" spans="2:18" ht="18.75">
      <c r="B102" s="75" t="s">
        <v>869</v>
      </c>
      <c r="C102" s="68" t="s">
        <v>1279</v>
      </c>
      <c r="D102" s="68" t="s">
        <v>223</v>
      </c>
      <c r="E102" s="229">
        <v>46.243743910813599</v>
      </c>
      <c r="F102" s="229">
        <v>-60.061864251928498</v>
      </c>
      <c r="G102" s="36" t="s">
        <v>1155</v>
      </c>
      <c r="H102" s="67"/>
      <c r="I102" s="59"/>
      <c r="J102" s="59"/>
      <c r="K102" s="59"/>
      <c r="L102" s="59"/>
      <c r="M102" s="59"/>
      <c r="N102" s="59"/>
      <c r="O102" s="59"/>
      <c r="P102" s="15"/>
      <c r="Q102" s="15"/>
      <c r="R102" s="46"/>
    </row>
    <row r="103" spans="2:18" ht="18.75">
      <c r="B103" s="75" t="s">
        <v>511</v>
      </c>
      <c r="C103" s="68" t="s">
        <v>1188</v>
      </c>
      <c r="D103" s="68" t="s">
        <v>223</v>
      </c>
      <c r="E103" s="229">
        <v>46.242292536515599</v>
      </c>
      <c r="F103" s="229">
        <v>-60.042593775902603</v>
      </c>
      <c r="G103" s="36" t="s">
        <v>1155</v>
      </c>
      <c r="H103" s="67"/>
      <c r="I103" s="59"/>
      <c r="J103" s="59"/>
      <c r="K103" s="59"/>
      <c r="L103" s="59"/>
      <c r="M103" s="59"/>
      <c r="N103" s="59"/>
      <c r="O103" s="59"/>
      <c r="P103" s="15"/>
      <c r="Q103" s="15"/>
      <c r="R103" s="46"/>
    </row>
    <row r="104" spans="2:18" ht="18.75">
      <c r="B104" s="75" t="s">
        <v>463</v>
      </c>
      <c r="C104" s="68" t="s">
        <v>1280</v>
      </c>
      <c r="D104" s="68" t="s">
        <v>223</v>
      </c>
      <c r="E104" s="229">
        <v>44.0351401721923</v>
      </c>
      <c r="F104" s="229">
        <v>-64.714324447409496</v>
      </c>
      <c r="G104" s="36" t="s">
        <v>1154</v>
      </c>
      <c r="H104" s="67"/>
      <c r="I104" s="59"/>
      <c r="J104" s="59"/>
      <c r="K104" s="59"/>
      <c r="L104" s="59"/>
      <c r="M104" s="59"/>
      <c r="N104" s="59"/>
      <c r="O104" s="59"/>
      <c r="P104" s="15"/>
      <c r="Q104" s="15"/>
      <c r="R104" s="46"/>
    </row>
    <row r="105" spans="2:18" ht="18.75">
      <c r="B105" s="75" t="s">
        <v>878</v>
      </c>
      <c r="C105" s="68" t="s">
        <v>1212</v>
      </c>
      <c r="D105" s="68" t="s">
        <v>223</v>
      </c>
      <c r="E105" s="229">
        <v>45.606878849836399</v>
      </c>
      <c r="F105" s="229">
        <v>-61.998278205384203</v>
      </c>
      <c r="G105" s="36" t="s">
        <v>1154</v>
      </c>
      <c r="H105" s="67"/>
      <c r="I105" s="59"/>
      <c r="J105" s="59"/>
      <c r="K105" s="59"/>
      <c r="L105" s="59"/>
      <c r="M105" s="59"/>
      <c r="N105" s="59"/>
      <c r="O105" s="59"/>
      <c r="P105" s="15"/>
      <c r="Q105" s="15"/>
      <c r="R105" s="46"/>
    </row>
    <row r="106" spans="2:18" ht="18.75">
      <c r="B106" s="75" t="s">
        <v>1088</v>
      </c>
      <c r="C106" s="68" t="s">
        <v>1281</v>
      </c>
      <c r="D106" s="68" t="s">
        <v>223</v>
      </c>
      <c r="E106" s="229">
        <v>43.701878917411399</v>
      </c>
      <c r="F106" s="229">
        <v>-65.113971533234505</v>
      </c>
      <c r="G106" s="36" t="s">
        <v>1154</v>
      </c>
      <c r="H106" s="67"/>
      <c r="I106" s="59"/>
      <c r="J106" s="59"/>
      <c r="K106" s="59"/>
      <c r="L106" s="59"/>
      <c r="M106" s="59"/>
      <c r="N106" s="59"/>
      <c r="O106" s="59"/>
      <c r="P106" s="15"/>
      <c r="Q106" s="15"/>
      <c r="R106" s="46"/>
    </row>
    <row r="107" spans="2:18" ht="18.75">
      <c r="B107" s="75" t="s">
        <v>501</v>
      </c>
      <c r="C107" s="68" t="s">
        <v>1159</v>
      </c>
      <c r="D107" s="68" t="s">
        <v>223</v>
      </c>
      <c r="E107" s="229">
        <v>44.090031600000003</v>
      </c>
      <c r="F107" s="229">
        <v>-64.8479533</v>
      </c>
      <c r="G107" s="36" t="s">
        <v>1154</v>
      </c>
      <c r="H107" s="67"/>
      <c r="I107" s="59"/>
      <c r="J107" s="59"/>
      <c r="K107" s="59"/>
      <c r="L107" s="59"/>
      <c r="M107" s="59"/>
      <c r="N107" s="59"/>
      <c r="O107" s="59"/>
      <c r="P107" s="15"/>
      <c r="Q107" s="15"/>
      <c r="R107" s="46"/>
    </row>
    <row r="108" spans="2:18" ht="18.75">
      <c r="B108" s="75" t="s">
        <v>879</v>
      </c>
      <c r="C108" s="68" t="s">
        <v>1162</v>
      </c>
      <c r="D108" s="68" t="s">
        <v>223</v>
      </c>
      <c r="E108" s="229">
        <v>44.157685200000003</v>
      </c>
      <c r="F108" s="229">
        <v>-64.977247300000002</v>
      </c>
      <c r="G108" s="36" t="s">
        <v>1154</v>
      </c>
      <c r="H108" s="67"/>
      <c r="I108" s="59"/>
      <c r="J108" s="59"/>
      <c r="K108" s="59"/>
      <c r="L108" s="59"/>
      <c r="M108" s="59"/>
      <c r="N108" s="59"/>
      <c r="O108" s="59"/>
      <c r="P108" s="15"/>
      <c r="Q108" s="15"/>
      <c r="R108" s="46"/>
    </row>
    <row r="109" spans="2:18" ht="18.75">
      <c r="B109" s="212" t="s">
        <v>482</v>
      </c>
      <c r="C109" s="68" t="s">
        <v>1282</v>
      </c>
      <c r="D109" s="68" t="s">
        <v>223</v>
      </c>
      <c r="E109" s="229">
        <v>44.755170747663001</v>
      </c>
      <c r="F109" s="229">
        <v>-63.736741090135197</v>
      </c>
      <c r="G109" s="36" t="s">
        <v>1154</v>
      </c>
      <c r="H109" s="67"/>
      <c r="I109" s="59"/>
      <c r="J109" s="59"/>
      <c r="K109" s="59"/>
      <c r="L109" s="59"/>
      <c r="M109" s="59"/>
      <c r="N109" s="59"/>
      <c r="O109" s="59"/>
      <c r="P109" s="15"/>
      <c r="Q109" s="15"/>
      <c r="R109" s="46"/>
    </row>
    <row r="110" spans="2:18" ht="18.75">
      <c r="B110" s="75" t="s">
        <v>522</v>
      </c>
      <c r="C110" s="68" t="s">
        <v>1179</v>
      </c>
      <c r="D110" s="68" t="s">
        <v>223</v>
      </c>
      <c r="E110" s="229">
        <v>45.0269936914274</v>
      </c>
      <c r="F110" s="229">
        <v>-64.396468615325404</v>
      </c>
      <c r="G110" s="36" t="s">
        <v>1154</v>
      </c>
      <c r="H110" s="67"/>
      <c r="I110" s="59"/>
      <c r="J110" s="59"/>
      <c r="K110" s="59"/>
      <c r="L110" s="59"/>
      <c r="M110" s="59"/>
      <c r="N110" s="59"/>
      <c r="O110" s="59"/>
      <c r="P110" s="15"/>
      <c r="Q110" s="15"/>
      <c r="R110" s="46"/>
    </row>
    <row r="111" spans="2:18" ht="18.75">
      <c r="B111" s="75" t="s">
        <v>466</v>
      </c>
      <c r="C111" s="68" t="s">
        <v>1283</v>
      </c>
      <c r="D111" s="68" t="s">
        <v>223</v>
      </c>
      <c r="E111" s="229">
        <v>44.381804978703101</v>
      </c>
      <c r="F111" s="229">
        <v>-64.318338652165394</v>
      </c>
      <c r="G111" s="36" t="s">
        <v>1154</v>
      </c>
      <c r="H111" s="67"/>
      <c r="I111" s="59"/>
      <c r="J111" s="59"/>
      <c r="K111" s="59"/>
      <c r="L111" s="59"/>
      <c r="M111" s="59"/>
      <c r="N111" s="59"/>
      <c r="O111" s="59"/>
      <c r="P111" s="15"/>
      <c r="Q111" s="15"/>
      <c r="R111" s="46"/>
    </row>
    <row r="112" spans="2:18" ht="18.75">
      <c r="B112" s="75" t="s">
        <v>500</v>
      </c>
      <c r="C112" s="68" t="s">
        <v>1284</v>
      </c>
      <c r="D112" s="68" t="s">
        <v>223</v>
      </c>
      <c r="E112" s="229">
        <v>44.368930146178002</v>
      </c>
      <c r="F112" s="229">
        <v>-64.338883363408598</v>
      </c>
      <c r="G112" s="36" t="s">
        <v>1154</v>
      </c>
      <c r="H112" s="67"/>
      <c r="I112" s="59"/>
      <c r="J112" s="59"/>
      <c r="K112" s="59"/>
      <c r="L112" s="59"/>
      <c r="M112" s="59"/>
      <c r="N112" s="59"/>
      <c r="O112" s="59"/>
      <c r="P112" s="15"/>
      <c r="Q112" s="15"/>
      <c r="R112" s="46"/>
    </row>
    <row r="113" spans="2:18" ht="18.75">
      <c r="B113" s="75" t="s">
        <v>916</v>
      </c>
      <c r="C113" s="68" t="s">
        <v>1285</v>
      </c>
      <c r="D113" s="68" t="s">
        <v>223</v>
      </c>
      <c r="E113" s="229">
        <v>45.717392534789902</v>
      </c>
      <c r="F113" s="229">
        <v>-64.264097660521202</v>
      </c>
      <c r="G113" s="36" t="s">
        <v>1154</v>
      </c>
      <c r="H113" s="67"/>
      <c r="I113" s="59"/>
      <c r="J113" s="59"/>
      <c r="K113" s="59"/>
      <c r="L113" s="59"/>
      <c r="M113" s="59"/>
      <c r="N113" s="59"/>
      <c r="O113" s="59"/>
      <c r="P113" s="15"/>
      <c r="Q113" s="15"/>
      <c r="R113" s="46"/>
    </row>
    <row r="114" spans="2:18" ht="18.75">
      <c r="B114" s="212" t="s">
        <v>487</v>
      </c>
      <c r="C114" s="68" t="s">
        <v>1286</v>
      </c>
      <c r="D114" s="68" t="s">
        <v>223</v>
      </c>
      <c r="E114" s="229">
        <v>44.8817902888022</v>
      </c>
      <c r="F114" s="229">
        <v>-64.221569677633994</v>
      </c>
      <c r="G114" s="36" t="s">
        <v>1154</v>
      </c>
      <c r="H114" s="67"/>
      <c r="I114" s="59"/>
      <c r="J114" s="59"/>
      <c r="K114" s="59"/>
      <c r="L114" s="59"/>
      <c r="M114" s="59"/>
      <c r="N114" s="59"/>
      <c r="O114" s="59"/>
      <c r="P114" s="15"/>
      <c r="Q114" s="15"/>
      <c r="R114" s="46"/>
    </row>
    <row r="115" spans="2:18" ht="18.75">
      <c r="B115" s="75" t="s">
        <v>467</v>
      </c>
      <c r="C115" s="68" t="s">
        <v>1287</v>
      </c>
      <c r="D115" s="68" t="s">
        <v>223</v>
      </c>
      <c r="E115" s="229">
        <v>44.446446074070103</v>
      </c>
      <c r="F115" s="229">
        <v>-64.381655717274796</v>
      </c>
      <c r="G115" s="36" t="s">
        <v>1154</v>
      </c>
      <c r="H115" s="67"/>
      <c r="I115" s="59"/>
      <c r="J115" s="59"/>
      <c r="K115" s="59"/>
      <c r="L115" s="59"/>
      <c r="M115" s="59"/>
      <c r="N115" s="59"/>
      <c r="O115" s="59"/>
      <c r="P115" s="15"/>
      <c r="Q115" s="15"/>
      <c r="R115" s="46"/>
    </row>
    <row r="116" spans="2:18" ht="18.75">
      <c r="B116" s="75" t="s">
        <v>921</v>
      </c>
      <c r="C116" s="68" t="s">
        <v>902</v>
      </c>
      <c r="D116" s="68" t="s">
        <v>223</v>
      </c>
      <c r="E116" s="229">
        <v>44.437986231010498</v>
      </c>
      <c r="F116" s="229">
        <v>-64.393762383260594</v>
      </c>
      <c r="G116" s="36" t="s">
        <v>1154</v>
      </c>
      <c r="H116" s="67"/>
      <c r="I116" s="59"/>
      <c r="J116" s="59"/>
      <c r="K116" s="59"/>
      <c r="L116" s="59"/>
      <c r="M116" s="59"/>
      <c r="N116" s="59"/>
      <c r="O116" s="59"/>
      <c r="P116" s="15"/>
      <c r="Q116" s="15"/>
      <c r="R116" s="46"/>
    </row>
    <row r="117" spans="2:18" ht="18.75">
      <c r="B117" s="75" t="s">
        <v>525</v>
      </c>
      <c r="C117" s="68" t="s">
        <v>1288</v>
      </c>
      <c r="D117" s="68" t="s">
        <v>223</v>
      </c>
      <c r="E117" s="229">
        <v>44.443876805563299</v>
      </c>
      <c r="F117" s="229">
        <v>-65.192753107874793</v>
      </c>
      <c r="G117" s="36" t="s">
        <v>1154</v>
      </c>
      <c r="H117" s="67"/>
      <c r="I117" s="59"/>
      <c r="J117" s="59"/>
      <c r="K117" s="59"/>
      <c r="L117" s="59"/>
      <c r="M117" s="59"/>
      <c r="N117" s="59"/>
      <c r="O117" s="59"/>
      <c r="P117" s="15"/>
      <c r="Q117" s="15"/>
      <c r="R117" s="46"/>
    </row>
    <row r="118" spans="2:18" ht="18.75">
      <c r="B118" s="75" t="s">
        <v>880</v>
      </c>
      <c r="C118" s="68" t="s">
        <v>1177</v>
      </c>
      <c r="D118" s="68" t="s">
        <v>223</v>
      </c>
      <c r="E118" s="229">
        <v>44.987314024963602</v>
      </c>
      <c r="F118" s="229">
        <v>-62.4836316325488</v>
      </c>
      <c r="G118" s="36" t="s">
        <v>1154</v>
      </c>
      <c r="H118" s="67"/>
      <c r="I118" s="59"/>
      <c r="J118" s="59"/>
      <c r="K118" s="59"/>
      <c r="L118" s="59"/>
      <c r="M118" s="59"/>
      <c r="N118" s="59"/>
      <c r="O118" s="59"/>
      <c r="P118" s="67"/>
      <c r="Q118" s="67"/>
      <c r="R118" s="46"/>
    </row>
    <row r="119" spans="2:18" ht="18.75">
      <c r="B119" s="75" t="s">
        <v>542</v>
      </c>
      <c r="C119" s="68" t="s">
        <v>1289</v>
      </c>
      <c r="D119" s="68" t="s">
        <v>223</v>
      </c>
      <c r="E119" s="229">
        <v>44.670384451527298</v>
      </c>
      <c r="F119" s="229">
        <v>-63.564760326393397</v>
      </c>
      <c r="G119" s="36" t="s">
        <v>1154</v>
      </c>
      <c r="H119" s="67"/>
      <c r="I119" s="59"/>
      <c r="J119" s="59"/>
      <c r="K119" s="59"/>
      <c r="L119" s="59"/>
      <c r="M119" s="59"/>
      <c r="N119" s="59"/>
      <c r="O119" s="59"/>
      <c r="P119" s="15"/>
      <c r="Q119" s="15"/>
      <c r="R119" s="46"/>
    </row>
    <row r="120" spans="2:18" s="12" customFormat="1" ht="18.75">
      <c r="B120" s="75" t="s">
        <v>515</v>
      </c>
      <c r="C120" s="68" t="s">
        <v>1290</v>
      </c>
      <c r="D120" s="68" t="s">
        <v>223</v>
      </c>
      <c r="E120" s="229">
        <v>44.401212393224199</v>
      </c>
      <c r="F120" s="229">
        <v>-64.349050667749907</v>
      </c>
      <c r="G120" s="36" t="s">
        <v>1154</v>
      </c>
      <c r="H120" s="67"/>
      <c r="I120" s="59"/>
      <c r="J120" s="59"/>
      <c r="K120" s="59"/>
      <c r="L120" s="59"/>
      <c r="M120" s="59"/>
      <c r="N120" s="59"/>
      <c r="O120" s="59"/>
      <c r="P120" s="15"/>
      <c r="Q120" s="15"/>
      <c r="R120" s="97"/>
    </row>
    <row r="121" spans="2:18" ht="18.75">
      <c r="B121" s="75" t="s">
        <v>415</v>
      </c>
      <c r="C121" s="68" t="s">
        <v>1176</v>
      </c>
      <c r="D121" s="68" t="s">
        <v>223</v>
      </c>
      <c r="E121" s="229">
        <v>44.940520640254597</v>
      </c>
      <c r="F121" s="229">
        <v>-64.428845387128902</v>
      </c>
      <c r="G121" s="36" t="s">
        <v>1154</v>
      </c>
      <c r="H121" s="67"/>
      <c r="I121" s="59"/>
      <c r="J121" s="59"/>
      <c r="K121" s="59"/>
      <c r="L121" s="59"/>
      <c r="M121" s="59"/>
      <c r="N121" s="59"/>
      <c r="O121" s="59"/>
      <c r="P121" s="15"/>
      <c r="Q121" s="15"/>
      <c r="R121" s="46"/>
    </row>
    <row r="122" spans="2:18" ht="18.75">
      <c r="B122" s="75" t="s">
        <v>417</v>
      </c>
      <c r="C122" s="68" t="s">
        <v>1335</v>
      </c>
      <c r="D122" s="68" t="s">
        <v>223</v>
      </c>
      <c r="E122" s="229">
        <v>45.046876484996297</v>
      </c>
      <c r="F122" s="229">
        <v>-64.6534649353639</v>
      </c>
      <c r="G122" s="36" t="s">
        <v>1154</v>
      </c>
      <c r="H122" s="67"/>
      <c r="I122" s="59"/>
      <c r="J122" s="59"/>
      <c r="K122" s="59"/>
      <c r="L122" s="59"/>
      <c r="M122" s="59"/>
      <c r="N122" s="59"/>
      <c r="O122" s="59"/>
      <c r="P122" s="15"/>
      <c r="Q122" s="15"/>
      <c r="R122" s="46"/>
    </row>
    <row r="123" spans="2:18" ht="18.75">
      <c r="B123" s="75" t="s">
        <v>551</v>
      </c>
      <c r="C123" s="68" t="s">
        <v>1336</v>
      </c>
      <c r="D123" s="68" t="s">
        <v>223</v>
      </c>
      <c r="E123" s="229">
        <v>44.383406031085897</v>
      </c>
      <c r="F123" s="229">
        <v>-64.542776858300996</v>
      </c>
      <c r="G123" s="36" t="s">
        <v>1154</v>
      </c>
      <c r="H123" s="67"/>
      <c r="I123" s="59"/>
      <c r="J123" s="59"/>
      <c r="K123" s="59"/>
      <c r="L123" s="59"/>
      <c r="M123" s="59"/>
      <c r="N123" s="59"/>
      <c r="O123" s="59"/>
      <c r="P123" s="15"/>
      <c r="Q123" s="15"/>
      <c r="R123" s="46"/>
    </row>
    <row r="124" spans="2:18" ht="18.75">
      <c r="B124" s="75" t="s">
        <v>514</v>
      </c>
      <c r="C124" s="68" t="s">
        <v>1092</v>
      </c>
      <c r="D124" s="68" t="s">
        <v>223</v>
      </c>
      <c r="E124" s="229">
        <v>44.592859999520698</v>
      </c>
      <c r="F124" s="229">
        <v>-64.275174644906699</v>
      </c>
      <c r="G124" s="36" t="s">
        <v>1154</v>
      </c>
      <c r="H124" s="67"/>
      <c r="I124" s="59"/>
      <c r="J124" s="59"/>
      <c r="K124" s="59"/>
      <c r="L124" s="59"/>
      <c r="M124" s="59"/>
      <c r="N124" s="59"/>
      <c r="O124" s="59"/>
      <c r="P124" s="15"/>
      <c r="Q124" s="15"/>
      <c r="R124" s="46"/>
    </row>
    <row r="125" spans="2:18" ht="18.75">
      <c r="B125" s="75" t="s">
        <v>519</v>
      </c>
      <c r="C125" s="68" t="s">
        <v>1291</v>
      </c>
      <c r="D125" s="68" t="s">
        <v>223</v>
      </c>
      <c r="E125" s="229">
        <v>44.2076925301701</v>
      </c>
      <c r="F125" s="229">
        <v>-64.8631177893744</v>
      </c>
      <c r="G125" s="36" t="s">
        <v>1154</v>
      </c>
      <c r="H125" s="67"/>
      <c r="I125" s="59"/>
      <c r="J125" s="59"/>
      <c r="K125" s="59"/>
      <c r="L125" s="59"/>
      <c r="M125" s="59"/>
      <c r="N125" s="59"/>
      <c r="O125" s="59"/>
      <c r="P125" s="15"/>
      <c r="Q125" s="15"/>
      <c r="R125" s="46"/>
    </row>
    <row r="126" spans="2:18" ht="18.75">
      <c r="B126" s="75" t="s">
        <v>435</v>
      </c>
      <c r="C126" s="68" t="s">
        <v>1292</v>
      </c>
      <c r="D126" s="68" t="s">
        <v>223</v>
      </c>
      <c r="E126" s="229">
        <v>44.929655915330102</v>
      </c>
      <c r="F126" s="229">
        <v>-65.061897544627101</v>
      </c>
      <c r="G126" s="36" t="s">
        <v>1154</v>
      </c>
      <c r="H126" s="67"/>
      <c r="I126" s="59"/>
      <c r="J126" s="59"/>
      <c r="K126" s="59"/>
      <c r="L126" s="59"/>
      <c r="M126" s="59"/>
      <c r="N126" s="59"/>
      <c r="O126" s="59"/>
      <c r="P126" s="67"/>
      <c r="Q126" s="67"/>
      <c r="R126" s="46"/>
    </row>
    <row r="127" spans="2:18" ht="18.75">
      <c r="B127" s="75" t="s">
        <v>911</v>
      </c>
      <c r="C127" s="68" t="s">
        <v>899</v>
      </c>
      <c r="D127" s="68" t="s">
        <v>223</v>
      </c>
      <c r="E127" s="229">
        <v>44.9044273077075</v>
      </c>
      <c r="F127" s="229">
        <v>-65.0321185927492</v>
      </c>
      <c r="G127" s="36" t="s">
        <v>1154</v>
      </c>
      <c r="H127" s="67"/>
      <c r="I127" s="59"/>
      <c r="J127" s="59"/>
      <c r="K127" s="59"/>
      <c r="L127" s="59"/>
      <c r="M127" s="59"/>
      <c r="N127" s="59"/>
      <c r="O127" s="59"/>
      <c r="P127" s="67"/>
      <c r="Q127" s="67"/>
      <c r="R127" s="46"/>
    </row>
    <row r="128" spans="2:18" ht="18.75">
      <c r="B128" s="75" t="s">
        <v>881</v>
      </c>
      <c r="C128" s="68" t="s">
        <v>1195</v>
      </c>
      <c r="D128" s="68" t="s">
        <v>223</v>
      </c>
      <c r="E128" s="229">
        <v>44.0788643877735</v>
      </c>
      <c r="F128" s="229">
        <v>-64.772917836439504</v>
      </c>
      <c r="G128" s="36" t="s">
        <v>1154</v>
      </c>
      <c r="H128" s="67"/>
      <c r="I128" s="59"/>
      <c r="J128" s="59"/>
      <c r="K128" s="59"/>
      <c r="L128" s="59"/>
      <c r="M128" s="59"/>
      <c r="N128" s="59"/>
      <c r="O128" s="59"/>
      <c r="P128" s="15"/>
      <c r="Q128" s="15"/>
      <c r="R128" s="46"/>
    </row>
    <row r="129" spans="2:18" s="12" customFormat="1" ht="18.75">
      <c r="B129" s="75" t="s">
        <v>453</v>
      </c>
      <c r="C129" s="68" t="s">
        <v>1198</v>
      </c>
      <c r="D129" s="68" t="s">
        <v>223</v>
      </c>
      <c r="E129" s="229">
        <v>44.782418978032602</v>
      </c>
      <c r="F129" s="229">
        <v>-63.178742711707002</v>
      </c>
      <c r="G129" s="36" t="s">
        <v>1154</v>
      </c>
      <c r="H129" s="67"/>
      <c r="I129" s="59"/>
      <c r="J129" s="59"/>
      <c r="K129" s="59"/>
      <c r="L129" s="59"/>
      <c r="M129" s="59"/>
      <c r="N129" s="59"/>
      <c r="O129" s="59"/>
      <c r="P129" s="231"/>
      <c r="Q129" s="15"/>
      <c r="R129" s="97"/>
    </row>
    <row r="130" spans="2:18" s="12" customFormat="1" ht="18.75">
      <c r="B130" s="75" t="s">
        <v>516</v>
      </c>
      <c r="C130" s="68" t="s">
        <v>1337</v>
      </c>
      <c r="D130" s="68" t="s">
        <v>223</v>
      </c>
      <c r="E130" s="229">
        <v>44.3663096990757</v>
      </c>
      <c r="F130" s="229">
        <v>-64.295467606708996</v>
      </c>
      <c r="G130" s="36" t="s">
        <v>1154</v>
      </c>
      <c r="H130" s="67"/>
      <c r="I130" s="59"/>
      <c r="J130" s="59"/>
      <c r="K130" s="59"/>
      <c r="L130" s="59"/>
      <c r="M130" s="59"/>
      <c r="N130" s="59"/>
      <c r="O130" s="59"/>
      <c r="P130" s="231"/>
      <c r="Q130" s="15"/>
      <c r="R130" s="97"/>
    </row>
    <row r="131" spans="2:18" ht="18.75">
      <c r="B131" s="75" t="s">
        <v>521</v>
      </c>
      <c r="C131" s="68" t="s">
        <v>1293</v>
      </c>
      <c r="D131" s="68" t="s">
        <v>223</v>
      </c>
      <c r="E131" s="229">
        <v>45.077645031295198</v>
      </c>
      <c r="F131" s="229">
        <v>-64.426739402790005</v>
      </c>
      <c r="G131" s="36" t="s">
        <v>1154</v>
      </c>
      <c r="H131" s="67"/>
      <c r="I131" s="59"/>
      <c r="J131" s="59"/>
      <c r="K131" s="59"/>
      <c r="L131" s="59"/>
      <c r="M131" s="59"/>
      <c r="N131" s="59"/>
      <c r="O131" s="59"/>
      <c r="P131" s="15"/>
      <c r="Q131" s="15"/>
      <c r="R131" s="46"/>
    </row>
    <row r="132" spans="2:18" ht="18.75">
      <c r="B132" s="75" t="s">
        <v>480</v>
      </c>
      <c r="C132" s="68" t="s">
        <v>1294</v>
      </c>
      <c r="D132" s="68" t="s">
        <v>223</v>
      </c>
      <c r="E132" s="229">
        <v>46.244840451057797</v>
      </c>
      <c r="F132" s="229">
        <v>-60.0971855851936</v>
      </c>
      <c r="G132" s="36" t="s">
        <v>1155</v>
      </c>
      <c r="H132" s="67"/>
      <c r="I132" s="59"/>
      <c r="J132" s="59"/>
      <c r="K132" s="59"/>
      <c r="L132" s="59"/>
      <c r="M132" s="59"/>
      <c r="N132" s="59"/>
      <c r="O132" s="59"/>
      <c r="P132" s="15"/>
      <c r="Q132" s="15"/>
      <c r="R132" s="46"/>
    </row>
    <row r="133" spans="2:18" ht="18.75">
      <c r="B133" s="75" t="s">
        <v>510</v>
      </c>
      <c r="C133" s="68" t="s">
        <v>1174</v>
      </c>
      <c r="D133" s="68" t="s">
        <v>223</v>
      </c>
      <c r="E133" s="229">
        <v>44.909132516754198</v>
      </c>
      <c r="F133" s="229">
        <v>-65.029801050122899</v>
      </c>
      <c r="G133" s="36" t="s">
        <v>1154</v>
      </c>
      <c r="H133" s="67"/>
      <c r="I133" s="59"/>
      <c r="J133" s="59"/>
      <c r="K133" s="59"/>
      <c r="L133" s="59"/>
      <c r="M133" s="59"/>
      <c r="N133" s="59"/>
      <c r="O133" s="59"/>
      <c r="P133" s="15"/>
      <c r="Q133" s="15"/>
      <c r="R133" s="46"/>
    </row>
    <row r="134" spans="2:18" ht="18.75">
      <c r="B134" s="75" t="s">
        <v>451</v>
      </c>
      <c r="C134" s="68" t="s">
        <v>1338</v>
      </c>
      <c r="D134" s="68" t="s">
        <v>223</v>
      </c>
      <c r="E134" s="229">
        <v>45.6486376667944</v>
      </c>
      <c r="F134" s="229">
        <v>-62.717356090199203</v>
      </c>
      <c r="G134" s="36" t="s">
        <v>1154</v>
      </c>
      <c r="H134" s="67"/>
      <c r="I134" s="59"/>
      <c r="J134" s="59"/>
      <c r="K134" s="59"/>
      <c r="L134" s="59"/>
      <c r="M134" s="59"/>
      <c r="N134" s="59"/>
      <c r="O134" s="59"/>
      <c r="P134" s="67"/>
      <c r="Q134" s="67"/>
      <c r="R134" s="46"/>
    </row>
    <row r="135" spans="2:18" ht="18.75">
      <c r="B135" s="75" t="s">
        <v>565</v>
      </c>
      <c r="C135" s="68" t="s">
        <v>1182</v>
      </c>
      <c r="D135" s="68" t="s">
        <v>223</v>
      </c>
      <c r="E135" s="229">
        <v>45.56071</v>
      </c>
      <c r="F135" s="229">
        <v>-63.203744</v>
      </c>
      <c r="G135" s="36" t="s">
        <v>1154</v>
      </c>
      <c r="H135" s="67"/>
      <c r="I135" s="59"/>
      <c r="J135" s="59"/>
      <c r="K135" s="59"/>
      <c r="L135" s="59"/>
      <c r="M135" s="59"/>
      <c r="N135" s="59"/>
      <c r="O135" s="59"/>
      <c r="P135" s="15"/>
      <c r="Q135" s="15"/>
      <c r="R135" s="46"/>
    </row>
    <row r="136" spans="2:18" s="12" customFormat="1" ht="18.75">
      <c r="B136" s="75" t="s">
        <v>882</v>
      </c>
      <c r="C136" s="68" t="s">
        <v>1204</v>
      </c>
      <c r="D136" s="68" t="s">
        <v>223</v>
      </c>
      <c r="E136" s="229">
        <v>45.3899111982088</v>
      </c>
      <c r="F136" s="229">
        <v>-63.311016949788801</v>
      </c>
      <c r="G136" s="36" t="s">
        <v>1154</v>
      </c>
      <c r="H136" s="67"/>
      <c r="I136" s="59"/>
      <c r="J136" s="59"/>
      <c r="K136" s="59"/>
      <c r="L136" s="59"/>
      <c r="M136" s="59"/>
      <c r="N136" s="59"/>
      <c r="O136" s="59"/>
      <c r="P136" s="15"/>
      <c r="Q136" s="15"/>
      <c r="R136" s="97"/>
    </row>
    <row r="137" spans="2:18" ht="18.75">
      <c r="B137" s="75" t="s">
        <v>928</v>
      </c>
      <c r="C137" s="68" t="s">
        <v>1295</v>
      </c>
      <c r="D137" s="68" t="s">
        <v>223</v>
      </c>
      <c r="E137" s="229">
        <v>45.402218430617097</v>
      </c>
      <c r="F137" s="229">
        <v>-63.307921755109803</v>
      </c>
      <c r="G137" s="36" t="s">
        <v>1154</v>
      </c>
      <c r="H137" s="67"/>
      <c r="I137" s="59"/>
      <c r="J137" s="59"/>
      <c r="K137" s="59"/>
      <c r="L137" s="59"/>
      <c r="M137" s="59"/>
      <c r="N137" s="59"/>
      <c r="O137" s="59"/>
      <c r="P137" s="15"/>
      <c r="Q137" s="15"/>
      <c r="R137" s="46"/>
    </row>
    <row r="138" spans="2:18" ht="18.75">
      <c r="B138" s="75" t="s">
        <v>941</v>
      </c>
      <c r="C138" s="68" t="s">
        <v>1296</v>
      </c>
      <c r="D138" s="68" t="s">
        <v>223</v>
      </c>
      <c r="E138" s="229">
        <v>45.696044516168598</v>
      </c>
      <c r="F138" s="229">
        <v>-63.885741275694301</v>
      </c>
      <c r="G138" s="36" t="s">
        <v>1154</v>
      </c>
      <c r="H138" s="67"/>
      <c r="I138" s="59"/>
      <c r="J138" s="59"/>
      <c r="K138" s="59"/>
      <c r="L138" s="59"/>
      <c r="M138" s="59"/>
      <c r="N138" s="59"/>
      <c r="O138" s="59"/>
      <c r="P138" s="15"/>
      <c r="Q138" s="15"/>
      <c r="R138" s="46"/>
    </row>
    <row r="139" spans="2:18" ht="18.75">
      <c r="B139" s="75" t="s">
        <v>420</v>
      </c>
      <c r="C139" s="68" t="s">
        <v>1202</v>
      </c>
      <c r="D139" s="68" t="s">
        <v>223</v>
      </c>
      <c r="E139" s="229">
        <v>44.832361707445401</v>
      </c>
      <c r="F139" s="229">
        <v>-65.231325177467198</v>
      </c>
      <c r="G139" s="36" t="s">
        <v>1154</v>
      </c>
      <c r="H139" s="67"/>
      <c r="I139" s="59"/>
      <c r="J139" s="59"/>
      <c r="K139" s="59"/>
      <c r="L139" s="59"/>
      <c r="M139" s="59"/>
      <c r="N139" s="59"/>
      <c r="O139" s="59"/>
      <c r="P139" s="15"/>
      <c r="Q139" s="15"/>
      <c r="R139" s="46"/>
    </row>
    <row r="140" spans="2:18" ht="18.75">
      <c r="B140" s="75" t="s">
        <v>497</v>
      </c>
      <c r="C140" s="68" t="s">
        <v>1297</v>
      </c>
      <c r="D140" s="68" t="s">
        <v>223</v>
      </c>
      <c r="E140" s="229">
        <v>45.821109999999997</v>
      </c>
      <c r="F140" s="229">
        <v>-64.210539999999995</v>
      </c>
      <c r="G140" s="36" t="s">
        <v>1154</v>
      </c>
      <c r="H140" s="67"/>
      <c r="I140" s="59"/>
      <c r="J140" s="59"/>
      <c r="K140" s="59"/>
      <c r="L140" s="59"/>
      <c r="M140" s="59"/>
      <c r="N140" s="59"/>
      <c r="O140" s="59"/>
      <c r="P140" s="15"/>
      <c r="Q140" s="15"/>
      <c r="R140" s="46"/>
    </row>
    <row r="141" spans="2:18" ht="18.75">
      <c r="B141" s="75" t="s">
        <v>470</v>
      </c>
      <c r="C141" s="68" t="s">
        <v>1298</v>
      </c>
      <c r="D141" s="68" t="s">
        <v>223</v>
      </c>
      <c r="E141" s="229">
        <v>45.4255067152979</v>
      </c>
      <c r="F141" s="229">
        <v>-64.318669966128994</v>
      </c>
      <c r="G141" s="36" t="s">
        <v>1154</v>
      </c>
      <c r="H141" s="67"/>
      <c r="I141" s="59"/>
      <c r="J141" s="59"/>
      <c r="K141" s="59"/>
      <c r="L141" s="59"/>
      <c r="M141" s="59"/>
      <c r="N141" s="59"/>
      <c r="O141" s="59"/>
      <c r="P141" s="15"/>
      <c r="Q141" s="15"/>
      <c r="R141" s="46"/>
    </row>
    <row r="142" spans="2:18" ht="18.75">
      <c r="B142" s="75" t="s">
        <v>498</v>
      </c>
      <c r="C142" s="68" t="s">
        <v>1299</v>
      </c>
      <c r="D142" s="68" t="s">
        <v>223</v>
      </c>
      <c r="E142" s="229">
        <v>44.669349699943801</v>
      </c>
      <c r="F142" s="229">
        <v>-63.541508227075099</v>
      </c>
      <c r="G142" s="36" t="s">
        <v>1154</v>
      </c>
      <c r="H142" s="67"/>
      <c r="I142" s="59"/>
      <c r="J142" s="59"/>
      <c r="K142" s="59"/>
      <c r="L142" s="59"/>
      <c r="M142" s="59"/>
      <c r="N142" s="59"/>
      <c r="O142" s="59"/>
      <c r="P142" s="15"/>
      <c r="Q142" s="15"/>
      <c r="R142" s="46"/>
    </row>
    <row r="143" spans="2:18" ht="18.75">
      <c r="B143" s="75" t="s">
        <v>450</v>
      </c>
      <c r="C143" s="68" t="s">
        <v>1215</v>
      </c>
      <c r="D143" s="68" t="s">
        <v>223</v>
      </c>
      <c r="E143" s="229">
        <v>45.682539943320201</v>
      </c>
      <c r="F143" s="229">
        <v>-62.709478544600699</v>
      </c>
      <c r="G143" s="36" t="s">
        <v>1154</v>
      </c>
      <c r="H143" s="67"/>
      <c r="I143" s="59"/>
      <c r="J143" s="59"/>
      <c r="K143" s="59"/>
      <c r="L143" s="59"/>
      <c r="M143" s="59"/>
      <c r="N143" s="59"/>
      <c r="O143" s="59"/>
      <c r="P143" s="15"/>
      <c r="Q143" s="15"/>
      <c r="R143" s="46"/>
    </row>
    <row r="144" spans="2:18" ht="18.75">
      <c r="B144" s="75" t="s">
        <v>462</v>
      </c>
      <c r="C144" s="68" t="s">
        <v>1192</v>
      </c>
      <c r="D144" s="68" t="s">
        <v>223</v>
      </c>
      <c r="E144" s="244">
        <v>43.840612199122198</v>
      </c>
      <c r="F144" s="229">
        <v>-66.107656137768402</v>
      </c>
      <c r="G144" s="36" t="s">
        <v>1154</v>
      </c>
      <c r="H144" s="67"/>
      <c r="I144" s="59"/>
      <c r="J144" s="59"/>
      <c r="K144" s="59"/>
      <c r="L144" s="59"/>
      <c r="M144" s="59"/>
      <c r="N144" s="59"/>
      <c r="O144" s="59"/>
      <c r="P144" s="15"/>
      <c r="Q144" s="15"/>
      <c r="R144" s="46"/>
    </row>
    <row r="145" spans="2:18" ht="18.75">
      <c r="B145" s="75" t="s">
        <v>868</v>
      </c>
      <c r="C145" s="68" t="s">
        <v>1189</v>
      </c>
      <c r="D145" s="68" t="s">
        <v>223</v>
      </c>
      <c r="E145" s="229">
        <v>46.317228621740099</v>
      </c>
      <c r="F145" s="229">
        <v>-60.3377254823356</v>
      </c>
      <c r="G145" s="36" t="s">
        <v>1155</v>
      </c>
      <c r="H145" s="67"/>
      <c r="I145" s="59"/>
      <c r="J145" s="59"/>
      <c r="K145" s="59"/>
      <c r="L145" s="59"/>
      <c r="M145" s="59"/>
      <c r="N145" s="59"/>
      <c r="O145" s="59"/>
      <c r="P145" s="15"/>
      <c r="Q145" s="15"/>
      <c r="R145" s="46"/>
    </row>
    <row r="146" spans="2:18" ht="18.75">
      <c r="B146" s="75" t="s">
        <v>472</v>
      </c>
      <c r="C146" s="68" t="s">
        <v>1221</v>
      </c>
      <c r="D146" s="68" t="s">
        <v>223</v>
      </c>
      <c r="E146" s="229">
        <v>46.3213181102901</v>
      </c>
      <c r="F146" s="229">
        <v>-60.331465195611102</v>
      </c>
      <c r="G146" s="36" t="s">
        <v>1155</v>
      </c>
      <c r="H146" s="67"/>
      <c r="I146" s="59"/>
      <c r="J146" s="59"/>
      <c r="K146" s="59"/>
      <c r="L146" s="59"/>
      <c r="M146" s="59"/>
      <c r="N146" s="59"/>
      <c r="O146" s="59"/>
      <c r="P146" s="15"/>
      <c r="Q146" s="15"/>
      <c r="R146" s="46"/>
    </row>
    <row r="147" spans="2:18" ht="18.75">
      <c r="B147" s="75" t="s">
        <v>488</v>
      </c>
      <c r="C147" s="68" t="s">
        <v>1344</v>
      </c>
      <c r="D147" s="68" t="s">
        <v>223</v>
      </c>
      <c r="E147" s="229">
        <v>45.579251415911102</v>
      </c>
      <c r="F147" s="229">
        <v>-61.337036693886702</v>
      </c>
      <c r="G147" s="36" t="s">
        <v>1155</v>
      </c>
      <c r="H147" s="67"/>
      <c r="I147" s="59"/>
      <c r="J147" s="59"/>
      <c r="K147" s="59"/>
      <c r="L147" s="59"/>
      <c r="M147" s="59"/>
      <c r="N147" s="59"/>
      <c r="O147" s="59"/>
      <c r="P147" s="15"/>
      <c r="Q147" s="15"/>
      <c r="R147" s="46"/>
    </row>
    <row r="148" spans="2:18" ht="18.75">
      <c r="B148" s="212" t="s">
        <v>883</v>
      </c>
      <c r="C148" s="68" t="s">
        <v>1216</v>
      </c>
      <c r="D148" s="68" t="s">
        <v>223</v>
      </c>
      <c r="E148" s="229">
        <v>45.6579252744135</v>
      </c>
      <c r="F148" s="229">
        <v>-61.403406500167399</v>
      </c>
      <c r="G148" s="36" t="s">
        <v>1155</v>
      </c>
      <c r="H148" s="67"/>
      <c r="I148" s="59"/>
      <c r="J148" s="59"/>
      <c r="K148" s="59"/>
      <c r="L148" s="59"/>
      <c r="M148" s="59"/>
      <c r="N148" s="59"/>
      <c r="O148" s="59"/>
      <c r="P148" s="15"/>
      <c r="Q148" s="15"/>
      <c r="R148" s="46"/>
    </row>
    <row r="149" spans="2:18" ht="18.75">
      <c r="B149" s="75" t="s">
        <v>929</v>
      </c>
      <c r="C149" s="68" t="s">
        <v>1300</v>
      </c>
      <c r="D149" s="68" t="s">
        <v>223</v>
      </c>
      <c r="E149" s="229">
        <v>45.6579252744135</v>
      </c>
      <c r="F149" s="229">
        <v>-61.403406500167399</v>
      </c>
      <c r="G149" s="36" t="s">
        <v>1155</v>
      </c>
      <c r="H149" s="67"/>
      <c r="I149" s="59"/>
      <c r="J149" s="59"/>
      <c r="K149" s="59"/>
      <c r="L149" s="59"/>
      <c r="M149" s="59"/>
      <c r="N149" s="59"/>
      <c r="O149" s="59"/>
      <c r="P149" s="15"/>
      <c r="Q149" s="15"/>
      <c r="R149" s="46"/>
    </row>
    <row r="150" spans="2:18" ht="18.75">
      <c r="B150" s="75" t="s">
        <v>544</v>
      </c>
      <c r="C150" s="68" t="s">
        <v>1301</v>
      </c>
      <c r="D150" s="68" t="s">
        <v>223</v>
      </c>
      <c r="E150" s="229">
        <v>44.737377826903902</v>
      </c>
      <c r="F150" s="229">
        <v>-63.314092849745599</v>
      </c>
      <c r="G150" s="36" t="s">
        <v>1154</v>
      </c>
      <c r="H150" s="67"/>
      <c r="I150" s="59"/>
      <c r="J150" s="59"/>
      <c r="K150" s="59"/>
      <c r="L150" s="59"/>
      <c r="M150" s="59"/>
      <c r="N150" s="59"/>
      <c r="O150" s="59"/>
      <c r="P150" s="15"/>
      <c r="Q150" s="15"/>
      <c r="R150" s="46"/>
    </row>
    <row r="151" spans="2:18" ht="18.75">
      <c r="B151" s="212" t="s">
        <v>471</v>
      </c>
      <c r="C151" s="68" t="s">
        <v>1339</v>
      </c>
      <c r="D151" s="68" t="s">
        <v>223</v>
      </c>
      <c r="E151" s="229">
        <v>46.317765860240002</v>
      </c>
      <c r="F151" s="229">
        <v>-60.308964368418003</v>
      </c>
      <c r="G151" s="36" t="s">
        <v>1155</v>
      </c>
      <c r="H151" s="67"/>
      <c r="I151" s="59"/>
      <c r="J151" s="59"/>
      <c r="K151" s="59"/>
      <c r="L151" s="59"/>
      <c r="M151" s="59"/>
      <c r="N151" s="59"/>
      <c r="O151" s="59"/>
      <c r="P151" s="15"/>
      <c r="Q151" s="15"/>
      <c r="R151" s="46"/>
    </row>
    <row r="152" spans="2:18" ht="18.75">
      <c r="B152" s="75" t="s">
        <v>507</v>
      </c>
      <c r="C152" s="68" t="s">
        <v>1302</v>
      </c>
      <c r="D152" s="68" t="s">
        <v>223</v>
      </c>
      <c r="E152" s="229">
        <v>43.606802485024701</v>
      </c>
      <c r="F152" s="229">
        <v>-65.770516682024194</v>
      </c>
      <c r="G152" s="36" t="s">
        <v>1154</v>
      </c>
      <c r="H152" s="67"/>
      <c r="I152" s="59"/>
      <c r="J152" s="59"/>
      <c r="K152" s="59"/>
      <c r="L152" s="59"/>
      <c r="M152" s="59"/>
      <c r="N152" s="59"/>
      <c r="O152" s="59"/>
      <c r="P152" s="15"/>
      <c r="Q152" s="15"/>
      <c r="R152" s="46"/>
    </row>
    <row r="153" spans="2:18" ht="18.75">
      <c r="B153" s="75" t="s">
        <v>571</v>
      </c>
      <c r="C153" s="68" t="s">
        <v>1156</v>
      </c>
      <c r="D153" s="68" t="s">
        <v>223</v>
      </c>
      <c r="E153" s="229">
        <v>43.607084</v>
      </c>
      <c r="F153" s="229">
        <v>-65.794779000000005</v>
      </c>
      <c r="G153" s="36" t="s">
        <v>1154</v>
      </c>
      <c r="H153" s="67"/>
      <c r="I153" s="59"/>
      <c r="J153" s="59"/>
      <c r="K153" s="59"/>
      <c r="L153" s="59"/>
      <c r="M153" s="59"/>
      <c r="N153" s="59"/>
      <c r="O153" s="59"/>
      <c r="P153" s="15"/>
      <c r="Q153" s="15"/>
      <c r="R153" s="46"/>
    </row>
    <row r="154" spans="2:18" ht="18.75">
      <c r="B154" s="75" t="s">
        <v>444</v>
      </c>
      <c r="C154" s="68" t="s">
        <v>1303</v>
      </c>
      <c r="D154" s="68" t="s">
        <v>223</v>
      </c>
      <c r="E154" s="229">
        <v>45.843178185784403</v>
      </c>
      <c r="F154" s="229">
        <v>-63.651712374906303</v>
      </c>
      <c r="G154" s="36" t="s">
        <v>1154</v>
      </c>
      <c r="H154" s="67"/>
      <c r="I154" s="59"/>
      <c r="J154" s="59"/>
      <c r="K154" s="59"/>
      <c r="L154" s="59"/>
      <c r="M154" s="59"/>
      <c r="N154" s="59"/>
      <c r="O154" s="59"/>
      <c r="P154" s="15"/>
      <c r="Q154" s="15"/>
      <c r="R154" s="46"/>
    </row>
    <row r="155" spans="2:18" ht="18.75">
      <c r="B155" s="75" t="s">
        <v>494</v>
      </c>
      <c r="C155" s="68" t="s">
        <v>1304</v>
      </c>
      <c r="D155" s="68" t="s">
        <v>223</v>
      </c>
      <c r="E155" s="229">
        <v>46.190949301486697</v>
      </c>
      <c r="F155" s="229">
        <v>-59.983413798112799</v>
      </c>
      <c r="G155" s="36" t="s">
        <v>1155</v>
      </c>
      <c r="H155" s="67"/>
      <c r="I155" s="59"/>
      <c r="J155" s="59"/>
      <c r="K155" s="59"/>
      <c r="L155" s="59"/>
      <c r="M155" s="59"/>
      <c r="N155" s="59"/>
      <c r="O155" s="59"/>
      <c r="P155" s="15"/>
      <c r="Q155" s="15"/>
      <c r="R155" s="46"/>
    </row>
    <row r="156" spans="2:18" ht="18.75">
      <c r="B156" s="75" t="s">
        <v>559</v>
      </c>
      <c r="C156" s="68" t="s">
        <v>1166</v>
      </c>
      <c r="D156" s="68" t="s">
        <v>223</v>
      </c>
      <c r="E156" s="229">
        <v>44.554048572409201</v>
      </c>
      <c r="F156" s="229">
        <v>-65.5830754789026</v>
      </c>
      <c r="G156" s="36" t="s">
        <v>1154</v>
      </c>
      <c r="H156" s="67"/>
      <c r="I156" s="59"/>
      <c r="J156" s="59"/>
      <c r="K156" s="59"/>
      <c r="L156" s="59"/>
      <c r="M156" s="59"/>
      <c r="N156" s="59"/>
      <c r="O156" s="59"/>
      <c r="P156" s="15"/>
      <c r="Q156" s="15"/>
      <c r="R156" s="46"/>
    </row>
    <row r="157" spans="2:18" ht="18.75">
      <c r="B157" s="75" t="s">
        <v>932</v>
      </c>
      <c r="C157" s="68" t="s">
        <v>1305</v>
      </c>
      <c r="D157" s="68" t="s">
        <v>223</v>
      </c>
      <c r="E157" s="229">
        <v>44.111494743847402</v>
      </c>
      <c r="F157" s="229">
        <v>-65.682559338868899</v>
      </c>
      <c r="G157" s="36" t="s">
        <v>1154</v>
      </c>
      <c r="H157" s="67"/>
      <c r="I157" s="59"/>
      <c r="J157" s="59"/>
      <c r="K157" s="59"/>
      <c r="L157" s="59"/>
      <c r="M157" s="59"/>
      <c r="N157" s="59"/>
      <c r="O157" s="59"/>
      <c r="P157" s="15"/>
      <c r="Q157" s="15"/>
      <c r="R157" s="46"/>
    </row>
    <row r="158" spans="2:18" ht="18.75">
      <c r="B158" s="75" t="s">
        <v>919</v>
      </c>
      <c r="C158" s="68" t="s">
        <v>901</v>
      </c>
      <c r="D158" s="68" t="s">
        <v>223</v>
      </c>
      <c r="E158" s="229">
        <v>44.109492488342703</v>
      </c>
      <c r="F158" s="229">
        <v>-65.924927571648595</v>
      </c>
      <c r="G158" s="36" t="s">
        <v>1154</v>
      </c>
      <c r="H158" s="67"/>
      <c r="I158" s="59"/>
      <c r="J158" s="59"/>
      <c r="K158" s="59"/>
      <c r="L158" s="59"/>
      <c r="M158" s="59"/>
      <c r="N158" s="59"/>
      <c r="O158" s="59"/>
      <c r="P158" s="15"/>
      <c r="Q158" s="15"/>
      <c r="R158" s="46"/>
    </row>
    <row r="159" spans="2:18" ht="18.75">
      <c r="B159" s="75" t="s">
        <v>866</v>
      </c>
      <c r="C159" s="68" t="s">
        <v>1306</v>
      </c>
      <c r="D159" s="68" t="s">
        <v>223</v>
      </c>
      <c r="E159" s="229">
        <v>44.305871743893</v>
      </c>
      <c r="F159" s="229">
        <v>-64.349620256930905</v>
      </c>
      <c r="G159" s="36" t="s">
        <v>1154</v>
      </c>
      <c r="H159" s="67"/>
      <c r="I159" s="59"/>
      <c r="J159" s="59"/>
      <c r="K159" s="59"/>
      <c r="L159" s="59"/>
      <c r="M159" s="59"/>
      <c r="N159" s="59"/>
      <c r="O159" s="59"/>
      <c r="P159" s="15"/>
      <c r="Q159" s="15"/>
      <c r="R159" s="46"/>
    </row>
    <row r="160" spans="2:18" ht="18.75">
      <c r="B160" s="75" t="s">
        <v>428</v>
      </c>
      <c r="C160" s="68" t="s">
        <v>1199</v>
      </c>
      <c r="D160" s="68" t="s">
        <v>223</v>
      </c>
      <c r="E160" s="229">
        <v>44.560015721715097</v>
      </c>
      <c r="F160" s="229">
        <v>-64.263729913288998</v>
      </c>
      <c r="G160" s="36" t="s">
        <v>1154</v>
      </c>
      <c r="H160" s="67"/>
      <c r="I160" s="59"/>
      <c r="J160" s="59"/>
      <c r="K160" s="59"/>
      <c r="L160" s="59"/>
      <c r="M160" s="59"/>
      <c r="N160" s="59"/>
      <c r="O160" s="59"/>
      <c r="P160" s="15"/>
      <c r="Q160" s="15"/>
      <c r="R160" s="46"/>
    </row>
    <row r="161" spans="2:18" ht="18.75">
      <c r="B161" s="75" t="s">
        <v>408</v>
      </c>
      <c r="C161" s="68" t="s">
        <v>1307</v>
      </c>
      <c r="D161" s="68" t="s">
        <v>223</v>
      </c>
      <c r="E161" s="229">
        <v>44.666943260020801</v>
      </c>
      <c r="F161" s="229">
        <v>-63.657503506960097</v>
      </c>
      <c r="G161" s="36" t="s">
        <v>1154</v>
      </c>
      <c r="H161" s="67"/>
      <c r="I161" s="59"/>
      <c r="J161" s="59"/>
      <c r="K161" s="59"/>
      <c r="L161" s="59"/>
      <c r="M161" s="59"/>
      <c r="N161" s="59"/>
      <c r="O161" s="59"/>
      <c r="P161" s="15"/>
      <c r="Q161" s="15"/>
      <c r="R161" s="46"/>
    </row>
    <row r="162" spans="2:18" ht="18.75">
      <c r="B162" s="212" t="s">
        <v>907</v>
      </c>
      <c r="C162" s="68" t="s">
        <v>900</v>
      </c>
      <c r="D162" s="68" t="s">
        <v>223</v>
      </c>
      <c r="E162" s="229">
        <v>44.662595735194003</v>
      </c>
      <c r="F162" s="229">
        <v>-63.6625719372079</v>
      </c>
      <c r="G162" s="36" t="s">
        <v>1154</v>
      </c>
      <c r="H162" s="67"/>
      <c r="I162" s="59"/>
      <c r="J162" s="59"/>
      <c r="K162" s="59"/>
      <c r="L162" s="59"/>
      <c r="M162" s="59"/>
      <c r="N162" s="59"/>
      <c r="O162" s="59"/>
      <c r="P162" s="15"/>
      <c r="Q162" s="15"/>
      <c r="R162" s="46"/>
    </row>
    <row r="163" spans="2:18" ht="18.75">
      <c r="B163" s="75" t="s">
        <v>454</v>
      </c>
      <c r="C163" s="68" t="s">
        <v>1203</v>
      </c>
      <c r="D163" s="68" t="s">
        <v>223</v>
      </c>
      <c r="E163" s="229">
        <v>44.9341459594757</v>
      </c>
      <c r="F163" s="229">
        <v>-62.500444203494702</v>
      </c>
      <c r="G163" s="36" t="s">
        <v>1154</v>
      </c>
      <c r="H163" s="67"/>
      <c r="I163" s="59"/>
      <c r="J163" s="59"/>
      <c r="K163" s="59"/>
      <c r="L163" s="59"/>
      <c r="M163" s="59"/>
      <c r="N163" s="59"/>
      <c r="O163" s="59"/>
      <c r="P163" s="15"/>
      <c r="Q163" s="15"/>
      <c r="R163" s="46"/>
    </row>
    <row r="164" spans="2:18" ht="18.75">
      <c r="B164" s="75" t="s">
        <v>884</v>
      </c>
      <c r="C164" s="68" t="s">
        <v>1201</v>
      </c>
      <c r="D164" s="68" t="s">
        <v>223</v>
      </c>
      <c r="E164" s="229">
        <v>44.746084335507497</v>
      </c>
      <c r="F164" s="229">
        <v>-63.684168667437199</v>
      </c>
      <c r="G164" s="36" t="s">
        <v>1154</v>
      </c>
      <c r="H164" s="67"/>
      <c r="I164" s="126"/>
      <c r="J164" s="59"/>
      <c r="K164" s="59"/>
      <c r="L164" s="59"/>
      <c r="M164" s="59"/>
      <c r="N164" s="59"/>
      <c r="O164" s="59"/>
      <c r="P164" s="15"/>
      <c r="Q164" s="15"/>
      <c r="R164" s="46"/>
    </row>
    <row r="165" spans="2:18" ht="18.75">
      <c r="B165" s="75" t="s">
        <v>456</v>
      </c>
      <c r="C165" s="68" t="s">
        <v>1308</v>
      </c>
      <c r="D165" s="68" t="s">
        <v>223</v>
      </c>
      <c r="E165" s="229">
        <v>45.360217476304904</v>
      </c>
      <c r="F165" s="229">
        <v>-61.713020248464403</v>
      </c>
      <c r="G165" s="36" t="s">
        <v>1154</v>
      </c>
      <c r="H165" s="67"/>
      <c r="I165" s="59"/>
      <c r="J165" s="59"/>
      <c r="K165" s="59"/>
      <c r="L165" s="59"/>
      <c r="M165" s="59"/>
      <c r="N165" s="59"/>
      <c r="O165" s="59"/>
      <c r="P165" s="15"/>
      <c r="Q165" s="15"/>
      <c r="R165" s="46"/>
    </row>
    <row r="166" spans="2:18" ht="18.75">
      <c r="B166" s="75" t="s">
        <v>441</v>
      </c>
      <c r="C166" s="68" t="s">
        <v>1309</v>
      </c>
      <c r="D166" s="68" t="s">
        <v>223</v>
      </c>
      <c r="E166" s="229">
        <v>44.258601770631898</v>
      </c>
      <c r="F166" s="229">
        <v>-66.121294593217002</v>
      </c>
      <c r="G166" s="36" t="s">
        <v>1154</v>
      </c>
      <c r="H166" s="67"/>
      <c r="I166" s="59"/>
      <c r="J166" s="59"/>
      <c r="K166" s="59"/>
      <c r="L166" s="59"/>
      <c r="M166" s="59"/>
      <c r="N166" s="59"/>
      <c r="O166" s="59"/>
      <c r="P166" s="15"/>
      <c r="Q166" s="15"/>
      <c r="R166" s="46"/>
    </row>
    <row r="167" spans="2:18" ht="18.75">
      <c r="B167" s="75" t="s">
        <v>473</v>
      </c>
      <c r="C167" s="68" t="s">
        <v>1310</v>
      </c>
      <c r="D167" s="68" t="s">
        <v>223</v>
      </c>
      <c r="E167" s="229">
        <v>46.163354509397699</v>
      </c>
      <c r="F167" s="229">
        <v>-59.956305707238201</v>
      </c>
      <c r="G167" s="36" t="s">
        <v>1155</v>
      </c>
      <c r="H167" s="67"/>
      <c r="I167" s="59"/>
      <c r="J167" s="59"/>
      <c r="K167" s="59"/>
      <c r="L167" s="59"/>
      <c r="M167" s="59"/>
      <c r="N167" s="59"/>
      <c r="O167" s="59"/>
      <c r="P167" s="15"/>
      <c r="Q167" s="15"/>
      <c r="R167" s="46"/>
    </row>
    <row r="168" spans="2:18" ht="18.75">
      <c r="B168" s="75" t="s">
        <v>503</v>
      </c>
      <c r="C168" s="68" t="s">
        <v>1311</v>
      </c>
      <c r="D168" s="68" t="s">
        <v>223</v>
      </c>
      <c r="E168" s="229">
        <v>43.781321201730798</v>
      </c>
      <c r="F168" s="229">
        <v>-65.341606626959802</v>
      </c>
      <c r="G168" s="36" t="s">
        <v>1154</v>
      </c>
      <c r="H168" s="67"/>
      <c r="I168" s="59"/>
      <c r="J168" s="59"/>
      <c r="K168" s="59"/>
      <c r="L168" s="59"/>
      <c r="M168" s="59"/>
      <c r="N168" s="59"/>
      <c r="O168" s="59"/>
      <c r="P168" s="15"/>
      <c r="Q168" s="15"/>
      <c r="R168" s="46"/>
    </row>
    <row r="169" spans="2:18" ht="18.75">
      <c r="B169" s="75" t="s">
        <v>438</v>
      </c>
      <c r="C169" s="68" t="s">
        <v>1165</v>
      </c>
      <c r="D169" s="68" t="s">
        <v>223</v>
      </c>
      <c r="E169" s="229">
        <v>44.4311813560753</v>
      </c>
      <c r="F169" s="229">
        <v>-65.871849848434906</v>
      </c>
      <c r="G169" s="36" t="s">
        <v>1154</v>
      </c>
      <c r="H169" s="67"/>
      <c r="I169" s="59"/>
      <c r="J169" s="59"/>
      <c r="K169" s="59"/>
      <c r="L169" s="59"/>
      <c r="M169" s="59"/>
      <c r="N169" s="59"/>
      <c r="O169" s="59"/>
      <c r="P169" s="67"/>
      <c r="Q169" s="67"/>
      <c r="R169" s="46"/>
    </row>
    <row r="170" spans="2:18" ht="18.75">
      <c r="B170" s="75" t="s">
        <v>915</v>
      </c>
      <c r="C170" s="68" t="s">
        <v>1312</v>
      </c>
      <c r="D170" s="68" t="s">
        <v>223</v>
      </c>
      <c r="E170" s="229">
        <v>43.791768976706102</v>
      </c>
      <c r="F170" s="229">
        <v>-65.2947610659769</v>
      </c>
      <c r="G170" s="36" t="s">
        <v>1154</v>
      </c>
      <c r="H170" s="67"/>
      <c r="I170" s="59"/>
      <c r="J170" s="59"/>
      <c r="K170" s="59"/>
      <c r="L170" s="59"/>
      <c r="M170" s="59"/>
      <c r="N170" s="59"/>
      <c r="O170" s="59"/>
      <c r="P170" s="15"/>
      <c r="Q170" s="15"/>
      <c r="R170" s="46"/>
    </row>
    <row r="171" spans="2:18" ht="18.75">
      <c r="B171" s="75" t="s">
        <v>554</v>
      </c>
      <c r="C171" s="68" t="s">
        <v>1172</v>
      </c>
      <c r="D171" s="68" t="s">
        <v>223</v>
      </c>
      <c r="E171" s="229">
        <v>44.766812000000002</v>
      </c>
      <c r="F171" s="229">
        <v>-64.334998999999996</v>
      </c>
      <c r="G171" s="36" t="s">
        <v>1154</v>
      </c>
      <c r="H171" s="67"/>
      <c r="I171" s="59"/>
      <c r="J171" s="59"/>
      <c r="K171" s="59"/>
      <c r="L171" s="59"/>
      <c r="M171" s="59"/>
      <c r="N171" s="59"/>
      <c r="O171" s="59"/>
      <c r="P171" s="15"/>
      <c r="Q171" s="15"/>
      <c r="R171" s="46"/>
    </row>
    <row r="172" spans="2:18" ht="18.75">
      <c r="B172" s="75" t="s">
        <v>543</v>
      </c>
      <c r="C172" s="68" t="s">
        <v>1313</v>
      </c>
      <c r="D172" s="68" t="s">
        <v>223</v>
      </c>
      <c r="E172" s="229">
        <v>44.7437650197406</v>
      </c>
      <c r="F172" s="229">
        <v>-63.547206677327601</v>
      </c>
      <c r="G172" s="36" t="s">
        <v>1154</v>
      </c>
      <c r="H172" s="67"/>
      <c r="I172" s="59"/>
      <c r="J172" s="59"/>
      <c r="K172" s="59"/>
      <c r="L172" s="59"/>
      <c r="M172" s="59"/>
      <c r="N172" s="59"/>
      <c r="O172" s="59"/>
      <c r="P172" s="67"/>
      <c r="Q172" s="15"/>
      <c r="R172" s="46"/>
    </row>
    <row r="173" spans="2:18" ht="18.75">
      <c r="B173" s="75" t="s">
        <v>885</v>
      </c>
      <c r="C173" s="68" t="s">
        <v>1345</v>
      </c>
      <c r="D173" s="68" t="s">
        <v>223</v>
      </c>
      <c r="E173" s="229">
        <v>45.663543190525502</v>
      </c>
      <c r="F173" s="229">
        <v>-64.039245174020905</v>
      </c>
      <c r="G173" s="36" t="s">
        <v>1154</v>
      </c>
      <c r="H173" s="67"/>
      <c r="I173" s="59"/>
      <c r="J173" s="59"/>
      <c r="K173" s="59"/>
      <c r="L173" s="59"/>
      <c r="M173" s="59"/>
      <c r="N173" s="59"/>
      <c r="O173" s="59"/>
      <c r="P173" s="15"/>
      <c r="Q173" s="15"/>
      <c r="R173" s="46"/>
    </row>
    <row r="174" spans="2:18" ht="18.75">
      <c r="B174" s="75" t="s">
        <v>499</v>
      </c>
      <c r="C174" s="68" t="s">
        <v>1314</v>
      </c>
      <c r="D174" s="68" t="s">
        <v>223</v>
      </c>
      <c r="E174" s="229">
        <v>44.610976604378997</v>
      </c>
      <c r="F174" s="229">
        <v>-63.618942388215402</v>
      </c>
      <c r="G174" s="36" t="s">
        <v>1154</v>
      </c>
      <c r="H174" s="67"/>
      <c r="I174" s="59"/>
      <c r="J174" s="59"/>
      <c r="K174" s="59"/>
      <c r="L174" s="59"/>
      <c r="M174" s="59"/>
      <c r="N174" s="59"/>
      <c r="O174" s="59"/>
      <c r="P174" s="15"/>
      <c r="Q174" s="15"/>
      <c r="R174" s="46"/>
    </row>
    <row r="175" spans="2:18" ht="18.75">
      <c r="B175" s="75" t="s">
        <v>908</v>
      </c>
      <c r="C175" s="68" t="s">
        <v>1205</v>
      </c>
      <c r="D175" s="68" t="s">
        <v>223</v>
      </c>
      <c r="E175" s="229">
        <v>44.957231736206701</v>
      </c>
      <c r="F175" s="229">
        <v>-64.038392365827093</v>
      </c>
      <c r="G175" s="36" t="s">
        <v>1154</v>
      </c>
      <c r="H175" s="67"/>
      <c r="I175" s="59"/>
      <c r="J175" s="59"/>
      <c r="K175" s="59"/>
      <c r="L175" s="59"/>
      <c r="M175" s="59"/>
      <c r="N175" s="59"/>
      <c r="O175" s="59"/>
      <c r="P175" s="15"/>
      <c r="Q175" s="15" t="s">
        <v>1087</v>
      </c>
      <c r="R175" s="46"/>
    </row>
    <row r="176" spans="2:18" ht="18.75">
      <c r="B176" s="75" t="s">
        <v>533</v>
      </c>
      <c r="C176" s="68" t="s">
        <v>1213</v>
      </c>
      <c r="D176" s="68" t="s">
        <v>223</v>
      </c>
      <c r="E176" s="229">
        <v>45.659980204853497</v>
      </c>
      <c r="F176" s="229">
        <v>-60.877965459283601</v>
      </c>
      <c r="G176" s="36" t="s">
        <v>1155</v>
      </c>
      <c r="H176" s="67"/>
      <c r="I176" s="59"/>
      <c r="J176" s="59"/>
      <c r="K176" s="59"/>
      <c r="L176" s="59"/>
      <c r="M176" s="59"/>
      <c r="N176" s="59"/>
      <c r="O176" s="59"/>
      <c r="P176" s="15"/>
      <c r="Q176" s="15"/>
      <c r="R176" s="46"/>
    </row>
    <row r="177" spans="2:18" ht="18.75">
      <c r="B177" s="75" t="s">
        <v>424</v>
      </c>
      <c r="C177" s="68" t="s">
        <v>1315</v>
      </c>
      <c r="D177" s="68" t="s">
        <v>223</v>
      </c>
      <c r="E177" s="229">
        <v>45.149531933965797</v>
      </c>
      <c r="F177" s="229">
        <v>-63.351823578975903</v>
      </c>
      <c r="G177" s="36" t="s">
        <v>1154</v>
      </c>
      <c r="H177" s="67"/>
      <c r="I177" s="59"/>
      <c r="J177" s="59"/>
      <c r="K177" s="59"/>
      <c r="L177" s="59"/>
      <c r="M177" s="59"/>
      <c r="N177" s="59"/>
      <c r="O177" s="59"/>
      <c r="P177" s="67"/>
      <c r="Q177" s="67"/>
      <c r="R177" s="46"/>
    </row>
    <row r="178" spans="2:18" ht="18.75">
      <c r="B178" s="75" t="s">
        <v>489</v>
      </c>
      <c r="C178" s="68" t="s">
        <v>1316</v>
      </c>
      <c r="D178" s="68" t="s">
        <v>223</v>
      </c>
      <c r="E178" s="229">
        <v>45.595186988696902</v>
      </c>
      <c r="F178" s="229">
        <v>-61.350729511696599</v>
      </c>
      <c r="G178" s="36" t="s">
        <v>1154</v>
      </c>
      <c r="H178" s="67"/>
      <c r="I178" s="59"/>
      <c r="J178" s="59"/>
      <c r="K178" s="59"/>
      <c r="L178" s="59"/>
      <c r="M178" s="59"/>
      <c r="N178" s="59"/>
      <c r="O178" s="59"/>
      <c r="P178" s="67"/>
      <c r="Q178" s="67"/>
      <c r="R178" s="46"/>
    </row>
    <row r="179" spans="2:18" s="12" customFormat="1" ht="18.75">
      <c r="B179" s="75" t="s">
        <v>475</v>
      </c>
      <c r="C179" s="68" t="s">
        <v>1222</v>
      </c>
      <c r="D179" s="68" t="s">
        <v>223</v>
      </c>
      <c r="E179" s="229">
        <v>46.290524631368797</v>
      </c>
      <c r="F179" s="229">
        <v>-61.138183194078898</v>
      </c>
      <c r="G179" s="36" t="s">
        <v>1155</v>
      </c>
      <c r="H179" s="67"/>
      <c r="I179" s="59"/>
      <c r="J179" s="59"/>
      <c r="K179" s="59"/>
      <c r="L179" s="59"/>
      <c r="M179" s="59"/>
      <c r="N179" s="59"/>
      <c r="O179" s="59"/>
      <c r="P179" s="15"/>
      <c r="Q179" s="15"/>
      <c r="R179" s="97"/>
    </row>
    <row r="180" spans="2:18" ht="18.75">
      <c r="B180" s="75" t="s">
        <v>433</v>
      </c>
      <c r="C180" s="68" t="s">
        <v>1317</v>
      </c>
      <c r="D180" s="68" t="s">
        <v>223</v>
      </c>
      <c r="E180" s="229">
        <v>45.712489834412303</v>
      </c>
      <c r="F180" s="229">
        <v>-63.307909883840203</v>
      </c>
      <c r="G180" s="36" t="s">
        <v>1154</v>
      </c>
      <c r="H180" s="67"/>
      <c r="I180" s="59"/>
      <c r="J180" s="59"/>
      <c r="K180" s="59"/>
      <c r="L180" s="59"/>
      <c r="M180" s="59"/>
      <c r="N180" s="59"/>
      <c r="O180" s="59"/>
      <c r="P180" s="15"/>
      <c r="Q180" s="15"/>
      <c r="R180" s="46"/>
    </row>
    <row r="181" spans="2:18" ht="18.75">
      <c r="B181" s="75" t="s">
        <v>925</v>
      </c>
      <c r="C181" s="68" t="s">
        <v>1318</v>
      </c>
      <c r="D181" s="68" t="s">
        <v>223</v>
      </c>
      <c r="E181" s="229">
        <v>46.131288239028002</v>
      </c>
      <c r="F181" s="229">
        <v>-60.169950262069499</v>
      </c>
      <c r="G181" s="36" t="s">
        <v>1155</v>
      </c>
      <c r="H181" s="67"/>
      <c r="I181" s="59"/>
      <c r="J181" s="59"/>
      <c r="K181" s="59"/>
      <c r="L181" s="59"/>
      <c r="M181" s="59"/>
      <c r="N181" s="59"/>
      <c r="O181" s="59"/>
      <c r="P181" s="15"/>
      <c r="Q181" s="15"/>
      <c r="R181" s="46"/>
    </row>
    <row r="182" spans="2:18" ht="18.75">
      <c r="B182" s="75" t="s">
        <v>411</v>
      </c>
      <c r="C182" s="68" t="s">
        <v>1206</v>
      </c>
      <c r="D182" s="68" t="s">
        <v>223</v>
      </c>
      <c r="E182" s="229">
        <v>44.958503350994299</v>
      </c>
      <c r="F182" s="229">
        <v>-64.106639203525106</v>
      </c>
      <c r="G182" s="36" t="s">
        <v>1154</v>
      </c>
      <c r="H182" s="67"/>
      <c r="I182" s="59"/>
      <c r="J182" s="59"/>
      <c r="K182" s="59"/>
      <c r="L182" s="59"/>
      <c r="M182" s="59"/>
      <c r="N182" s="59"/>
      <c r="O182" s="59"/>
      <c r="P182" s="15"/>
      <c r="Q182" s="15"/>
      <c r="R182" s="46"/>
    </row>
    <row r="183" spans="2:18" ht="18.75">
      <c r="B183" s="75" t="s">
        <v>547</v>
      </c>
      <c r="C183" s="68" t="s">
        <v>1168</v>
      </c>
      <c r="D183" s="68" t="s">
        <v>223</v>
      </c>
      <c r="E183" s="229">
        <v>44.691997433149297</v>
      </c>
      <c r="F183" s="229">
        <v>-63.891136726997097</v>
      </c>
      <c r="G183" s="36" t="s">
        <v>1154</v>
      </c>
      <c r="H183" s="67"/>
      <c r="I183" s="59"/>
      <c r="J183" s="59"/>
      <c r="K183" s="59"/>
      <c r="L183" s="59"/>
      <c r="M183" s="59"/>
      <c r="N183" s="59"/>
      <c r="O183" s="59"/>
      <c r="P183" s="15"/>
      <c r="Q183" s="15"/>
      <c r="R183" s="46"/>
    </row>
    <row r="184" spans="2:18" ht="18.75">
      <c r="B184" s="75" t="s">
        <v>476</v>
      </c>
      <c r="C184" s="68" t="s">
        <v>1319</v>
      </c>
      <c r="D184" s="68" t="s">
        <v>223</v>
      </c>
      <c r="E184" s="229">
        <v>46.136983682919599</v>
      </c>
      <c r="F184" s="229">
        <v>-60.186802253653397</v>
      </c>
      <c r="G184" s="36" t="s">
        <v>1155</v>
      </c>
      <c r="H184" s="67"/>
      <c r="I184" s="59"/>
      <c r="J184" s="59"/>
      <c r="K184" s="59"/>
      <c r="L184" s="59"/>
      <c r="M184" s="59"/>
      <c r="N184" s="59"/>
      <c r="O184" s="59"/>
      <c r="P184" s="15"/>
      <c r="Q184" s="15"/>
      <c r="R184" s="46"/>
    </row>
    <row r="185" spans="2:18" ht="18.75">
      <c r="B185" s="75" t="s">
        <v>452</v>
      </c>
      <c r="C185" s="68" t="s">
        <v>1320</v>
      </c>
      <c r="D185" s="68" t="s">
        <v>223</v>
      </c>
      <c r="E185" s="229">
        <v>45.291420552153099</v>
      </c>
      <c r="F185" s="229">
        <v>-62.655645104138102</v>
      </c>
      <c r="G185" s="36" t="s">
        <v>1154</v>
      </c>
      <c r="H185" s="67"/>
      <c r="I185" s="59"/>
      <c r="J185" s="59"/>
      <c r="K185" s="59"/>
      <c r="L185" s="59"/>
      <c r="M185" s="59"/>
      <c r="N185" s="59"/>
      <c r="O185" s="59"/>
      <c r="P185" s="15"/>
      <c r="Q185" s="15"/>
      <c r="R185" s="46"/>
    </row>
    <row r="186" spans="2:18" ht="18.75">
      <c r="B186" s="75" t="s">
        <v>910</v>
      </c>
      <c r="C186" s="68" t="s">
        <v>1321</v>
      </c>
      <c r="D186" s="68" t="s">
        <v>223</v>
      </c>
      <c r="E186" s="229">
        <v>44.955695825223202</v>
      </c>
      <c r="F186" s="229">
        <v>-64.919979316162795</v>
      </c>
      <c r="G186" s="36" t="s">
        <v>1154</v>
      </c>
      <c r="H186" s="67"/>
      <c r="I186" s="59"/>
      <c r="J186" s="59"/>
      <c r="K186" s="59"/>
      <c r="L186" s="59"/>
      <c r="M186" s="59"/>
      <c r="N186" s="59"/>
      <c r="O186" s="59"/>
      <c r="P186" s="15"/>
      <c r="Q186" s="15"/>
      <c r="R186" s="46"/>
    </row>
    <row r="187" spans="2:18" s="12" customFormat="1" ht="18.75">
      <c r="B187" s="75" t="s">
        <v>445</v>
      </c>
      <c r="C187" s="68" t="s">
        <v>1346</v>
      </c>
      <c r="D187" s="68" t="s">
        <v>223</v>
      </c>
      <c r="E187" s="229">
        <v>45.623217512519801</v>
      </c>
      <c r="F187" s="229">
        <v>-62.648082477985099</v>
      </c>
      <c r="G187" s="36" t="s">
        <v>1154</v>
      </c>
      <c r="H187" s="67"/>
      <c r="I187" s="59"/>
      <c r="J187" s="59"/>
      <c r="K187" s="59"/>
      <c r="L187" s="59"/>
      <c r="M187" s="59"/>
      <c r="N187" s="59"/>
      <c r="O187" s="59"/>
      <c r="P187" s="15"/>
      <c r="Q187" s="15"/>
      <c r="R187" s="97"/>
    </row>
    <row r="188" spans="2:18" s="12" customFormat="1" ht="18.75">
      <c r="B188" s="75" t="s">
        <v>886</v>
      </c>
      <c r="C188" s="68" t="s">
        <v>1167</v>
      </c>
      <c r="D188" s="68" t="s">
        <v>223</v>
      </c>
      <c r="E188" s="229">
        <v>44.677127595340501</v>
      </c>
      <c r="F188" s="229">
        <v>-63.594438194086003</v>
      </c>
      <c r="G188" s="36" t="s">
        <v>1154</v>
      </c>
      <c r="H188" s="67"/>
      <c r="I188" s="59"/>
      <c r="J188" s="59"/>
      <c r="K188" s="59"/>
      <c r="L188" s="59"/>
      <c r="M188" s="59"/>
      <c r="N188" s="59"/>
      <c r="O188" s="59"/>
      <c r="P188" s="15"/>
      <c r="Q188" s="15"/>
      <c r="R188" s="97"/>
    </row>
    <row r="189" spans="2:18" ht="18.75">
      <c r="B189" s="75" t="s">
        <v>887</v>
      </c>
      <c r="C189" s="68" t="s">
        <v>1158</v>
      </c>
      <c r="D189" s="68" t="s">
        <v>223</v>
      </c>
      <c r="E189" s="229">
        <v>43.882139023917603</v>
      </c>
      <c r="F189" s="229">
        <v>-65.9768262008877</v>
      </c>
      <c r="G189" s="36" t="s">
        <v>1154</v>
      </c>
      <c r="H189" s="67"/>
      <c r="I189" s="59"/>
      <c r="J189" s="59"/>
      <c r="K189" s="59"/>
      <c r="L189" s="59"/>
      <c r="M189" s="59"/>
      <c r="N189" s="59"/>
      <c r="O189" s="59"/>
      <c r="P189" s="15"/>
      <c r="Q189" s="15"/>
      <c r="R189" s="46"/>
    </row>
    <row r="190" spans="2:18" ht="18.75">
      <c r="B190" s="75" t="s">
        <v>570</v>
      </c>
      <c r="C190" s="68" t="s">
        <v>1157</v>
      </c>
      <c r="D190" s="68" t="s">
        <v>223</v>
      </c>
      <c r="E190" s="229">
        <v>43.860041265926398</v>
      </c>
      <c r="F190" s="229">
        <v>-65.993277360936801</v>
      </c>
      <c r="G190" s="36" t="s">
        <v>1154</v>
      </c>
      <c r="H190" s="67"/>
      <c r="I190" s="59"/>
      <c r="J190" s="59"/>
      <c r="K190" s="59"/>
      <c r="L190" s="59"/>
      <c r="M190" s="59"/>
      <c r="N190" s="59"/>
      <c r="O190" s="59"/>
      <c r="P190" s="15"/>
      <c r="Q190" s="15"/>
      <c r="R190" s="46"/>
    </row>
    <row r="191" spans="2:18" s="12" customFormat="1" ht="18.75">
      <c r="B191" s="75" t="s">
        <v>568</v>
      </c>
      <c r="C191" s="68" t="s">
        <v>1209</v>
      </c>
      <c r="D191" s="68" t="s">
        <v>223</v>
      </c>
      <c r="E191" s="229">
        <v>45.046363562607802</v>
      </c>
      <c r="F191" s="229">
        <v>-64.038521490773306</v>
      </c>
      <c r="G191" s="36" t="s">
        <v>1154</v>
      </c>
      <c r="H191" s="67"/>
      <c r="I191" s="59"/>
      <c r="J191" s="59"/>
      <c r="K191" s="59"/>
      <c r="L191" s="59"/>
      <c r="M191" s="59"/>
      <c r="N191" s="59"/>
      <c r="O191" s="59"/>
      <c r="P191" s="15"/>
      <c r="Q191" s="15"/>
      <c r="R191" s="97"/>
    </row>
    <row r="192" spans="2:18" ht="18.75">
      <c r="B192" s="75" t="s">
        <v>567</v>
      </c>
      <c r="C192" s="68" t="s">
        <v>1161</v>
      </c>
      <c r="D192" s="68" t="s">
        <v>223</v>
      </c>
      <c r="E192" s="229">
        <v>44.157303890324201</v>
      </c>
      <c r="F192" s="229">
        <v>-64.998398358190101</v>
      </c>
      <c r="G192" s="36" t="s">
        <v>1154</v>
      </c>
      <c r="H192" s="67"/>
      <c r="I192" s="59"/>
      <c r="J192" s="59"/>
      <c r="K192" s="59"/>
      <c r="L192" s="59"/>
      <c r="M192" s="59"/>
      <c r="N192" s="59"/>
      <c r="O192" s="59"/>
      <c r="P192" s="15"/>
      <c r="Q192" s="15"/>
      <c r="R192" s="46"/>
    </row>
    <row r="193" spans="2:18" ht="18.75">
      <c r="B193" s="75" t="s">
        <v>513</v>
      </c>
      <c r="C193" s="68" t="s">
        <v>1208</v>
      </c>
      <c r="D193" s="68" t="s">
        <v>223</v>
      </c>
      <c r="E193" s="229">
        <v>45.129984453733996</v>
      </c>
      <c r="F193" s="229">
        <v>-62.968973319423696</v>
      </c>
      <c r="G193" s="36" t="s">
        <v>1154</v>
      </c>
      <c r="H193" s="67"/>
      <c r="I193" s="59"/>
      <c r="J193" s="59"/>
      <c r="K193" s="59"/>
      <c r="L193" s="59"/>
      <c r="M193" s="59"/>
      <c r="N193" s="59"/>
      <c r="O193" s="59"/>
      <c r="P193" s="15"/>
      <c r="Q193" s="15"/>
      <c r="R193" s="46"/>
    </row>
    <row r="194" spans="2:18" ht="18.75">
      <c r="B194" s="75" t="s">
        <v>888</v>
      </c>
      <c r="C194" s="68" t="s">
        <v>1220</v>
      </c>
      <c r="D194" s="68" t="s">
        <v>223</v>
      </c>
      <c r="E194" s="229">
        <v>46.159947715931203</v>
      </c>
      <c r="F194" s="229">
        <v>-60.114475359982102</v>
      </c>
      <c r="G194" s="36" t="s">
        <v>1155</v>
      </c>
      <c r="H194" s="67"/>
      <c r="I194" s="59"/>
      <c r="J194" s="59"/>
      <c r="K194" s="59"/>
      <c r="L194" s="59"/>
      <c r="M194" s="59"/>
      <c r="N194" s="59"/>
      <c r="O194" s="59"/>
      <c r="P194" s="15" t="s">
        <v>1085</v>
      </c>
      <c r="Q194" s="15" t="s">
        <v>1086</v>
      </c>
      <c r="R194" s="46"/>
    </row>
    <row r="195" spans="2:18" ht="18.75">
      <c r="B195" s="75" t="s">
        <v>889</v>
      </c>
      <c r="C195" s="68" t="s">
        <v>1186</v>
      </c>
      <c r="D195" s="68" t="s">
        <v>223</v>
      </c>
      <c r="E195" s="229">
        <v>46.1584559260763</v>
      </c>
      <c r="F195" s="229">
        <v>-60.113591353393403</v>
      </c>
      <c r="G195" s="36" t="s">
        <v>1155</v>
      </c>
      <c r="H195" s="67"/>
      <c r="I195" s="59"/>
      <c r="J195" s="59"/>
      <c r="K195" s="59"/>
      <c r="L195" s="59"/>
      <c r="M195" s="59"/>
      <c r="N195" s="59"/>
      <c r="O195" s="59"/>
      <c r="P195" s="15"/>
      <c r="Q195" s="15"/>
      <c r="R195" s="46"/>
    </row>
    <row r="196" spans="2:18" ht="18.75">
      <c r="B196" s="75" t="s">
        <v>484</v>
      </c>
      <c r="C196" s="68" t="s">
        <v>1322</v>
      </c>
      <c r="D196" s="68" t="s">
        <v>223</v>
      </c>
      <c r="E196" s="229">
        <v>44.642033953743699</v>
      </c>
      <c r="F196" s="229">
        <v>-63.568174033822103</v>
      </c>
      <c r="G196" s="36" t="s">
        <v>1154</v>
      </c>
      <c r="H196" s="67"/>
      <c r="I196" s="59"/>
      <c r="J196" s="59"/>
      <c r="K196" s="59"/>
      <c r="L196" s="59"/>
      <c r="M196" s="59"/>
      <c r="N196" s="59"/>
      <c r="O196" s="59"/>
      <c r="P196" s="15"/>
      <c r="Q196" s="15"/>
      <c r="R196" s="46"/>
    </row>
    <row r="197" spans="2:18" ht="18.75">
      <c r="B197" s="75" t="s">
        <v>940</v>
      </c>
      <c r="C197" s="68" t="s">
        <v>1340</v>
      </c>
      <c r="D197" s="68" t="s">
        <v>223</v>
      </c>
      <c r="E197" s="229">
        <v>45.048561287250998</v>
      </c>
      <c r="F197" s="229">
        <v>-64.676059490212793</v>
      </c>
      <c r="G197" s="36" t="s">
        <v>1154</v>
      </c>
      <c r="H197" s="67"/>
      <c r="I197" s="59"/>
      <c r="J197" s="59"/>
      <c r="K197" s="59"/>
      <c r="L197" s="59"/>
      <c r="M197" s="59"/>
      <c r="N197" s="59"/>
      <c r="O197" s="59"/>
      <c r="P197" s="15"/>
      <c r="Q197" s="15"/>
      <c r="R197" s="46"/>
    </row>
    <row r="198" spans="2:18" ht="18.75">
      <c r="B198" s="75" t="s">
        <v>938</v>
      </c>
      <c r="C198" s="68" t="s">
        <v>939</v>
      </c>
      <c r="D198" s="68" t="s">
        <v>223</v>
      </c>
      <c r="E198" s="229">
        <v>45.0384464881</v>
      </c>
      <c r="F198" s="229">
        <v>-64.670727295040905</v>
      </c>
      <c r="G198" s="36" t="s">
        <v>1154</v>
      </c>
      <c r="H198" s="67"/>
      <c r="I198" s="59"/>
      <c r="J198" s="59"/>
      <c r="K198" s="59"/>
      <c r="L198" s="59"/>
      <c r="M198" s="59"/>
      <c r="N198" s="59"/>
      <c r="O198" s="59"/>
      <c r="P198" s="15"/>
      <c r="Q198" s="15"/>
      <c r="R198" s="46"/>
    </row>
    <row r="199" spans="2:18" ht="18.75">
      <c r="B199" s="75" t="s">
        <v>922</v>
      </c>
      <c r="C199" s="68" t="s">
        <v>1323</v>
      </c>
      <c r="D199" s="68" t="s">
        <v>223</v>
      </c>
      <c r="E199" s="229">
        <v>44.434967887929503</v>
      </c>
      <c r="F199" s="229">
        <v>-64.441121470097002</v>
      </c>
      <c r="G199" s="36" t="s">
        <v>1154</v>
      </c>
      <c r="H199" s="67"/>
      <c r="I199" s="59"/>
      <c r="J199" s="59"/>
      <c r="K199" s="59"/>
      <c r="L199" s="59"/>
      <c r="M199" s="59"/>
      <c r="N199" s="59"/>
      <c r="O199" s="59"/>
      <c r="P199" s="15"/>
      <c r="Q199" s="15"/>
      <c r="R199" s="46"/>
    </row>
    <row r="200" spans="2:18" ht="18.75">
      <c r="B200" s="75" t="s">
        <v>440</v>
      </c>
      <c r="C200" s="68" t="s">
        <v>1164</v>
      </c>
      <c r="D200" s="68" t="s">
        <v>223</v>
      </c>
      <c r="E200" s="229">
        <v>44.4076199461445</v>
      </c>
      <c r="F200" s="229">
        <v>-65.948821238580393</v>
      </c>
      <c r="G200" s="36" t="s">
        <v>1154</v>
      </c>
      <c r="H200" s="67"/>
      <c r="I200" s="59"/>
      <c r="J200" s="59"/>
      <c r="K200" s="59"/>
      <c r="L200" s="59"/>
      <c r="M200" s="59"/>
      <c r="N200" s="59"/>
      <c r="O200" s="59"/>
      <c r="P200" s="15"/>
      <c r="Q200" s="15"/>
      <c r="R200" s="46"/>
    </row>
    <row r="201" spans="2:18" ht="18.75">
      <c r="B201" s="212" t="s">
        <v>890</v>
      </c>
      <c r="C201" s="68" t="s">
        <v>1181</v>
      </c>
      <c r="D201" s="68" t="s">
        <v>223</v>
      </c>
      <c r="E201" s="229">
        <v>45.061580488204797</v>
      </c>
      <c r="F201" s="229">
        <v>-64.380365248575799</v>
      </c>
      <c r="G201" s="36" t="s">
        <v>1154</v>
      </c>
      <c r="H201" s="67"/>
      <c r="I201" s="59"/>
      <c r="J201" s="59"/>
      <c r="K201" s="59"/>
      <c r="L201" s="59"/>
      <c r="M201" s="59"/>
      <c r="N201" s="59"/>
      <c r="O201" s="59"/>
      <c r="P201" s="67"/>
      <c r="Q201" s="67"/>
      <c r="R201" s="46"/>
    </row>
    <row r="202" spans="2:18" ht="18.75">
      <c r="B202" s="75" t="s">
        <v>479</v>
      </c>
      <c r="C202" s="68" t="s">
        <v>1324</v>
      </c>
      <c r="D202" s="68" t="s">
        <v>223</v>
      </c>
      <c r="E202" s="229">
        <v>46.165729366800598</v>
      </c>
      <c r="F202" s="229">
        <v>-60.177769941057598</v>
      </c>
      <c r="G202" s="36" t="s">
        <v>1155</v>
      </c>
      <c r="H202" s="67"/>
      <c r="I202" s="59"/>
      <c r="J202" s="59"/>
      <c r="K202" s="59"/>
      <c r="L202" s="59"/>
      <c r="M202" s="59"/>
      <c r="N202" s="59"/>
      <c r="O202" s="59"/>
      <c r="P202" s="15"/>
      <c r="Q202" s="67"/>
      <c r="R202" s="46"/>
    </row>
    <row r="203" spans="2:18" ht="18.75">
      <c r="B203" s="75" t="s">
        <v>891</v>
      </c>
      <c r="C203" s="68" t="s">
        <v>1219</v>
      </c>
      <c r="D203" s="68" t="s">
        <v>223</v>
      </c>
      <c r="E203" s="229">
        <v>45.9777343516934</v>
      </c>
      <c r="F203" s="229">
        <v>-61.131746411293904</v>
      </c>
      <c r="G203" s="36" t="s">
        <v>1155</v>
      </c>
      <c r="H203" s="67"/>
      <c r="I203" s="59"/>
      <c r="J203" s="59"/>
      <c r="K203" s="59"/>
      <c r="L203" s="59"/>
      <c r="M203" s="59"/>
      <c r="N203" s="59"/>
      <c r="O203" s="59"/>
      <c r="P203" s="15"/>
      <c r="Q203" s="15"/>
      <c r="R203" s="46"/>
    </row>
    <row r="204" spans="2:18" ht="18.75">
      <c r="B204" s="75" t="s">
        <v>455</v>
      </c>
      <c r="C204" s="68" t="s">
        <v>1210</v>
      </c>
      <c r="D204" s="68" t="s">
        <v>223</v>
      </c>
      <c r="E204" s="229">
        <v>45.356495055664801</v>
      </c>
      <c r="F204" s="229">
        <v>-63.293741272125899</v>
      </c>
      <c r="G204" s="36" t="s">
        <v>1154</v>
      </c>
      <c r="H204" s="67"/>
      <c r="I204" s="59"/>
      <c r="J204" s="59"/>
      <c r="K204" s="59"/>
      <c r="L204" s="59"/>
      <c r="M204" s="59"/>
      <c r="N204" s="59"/>
      <c r="O204" s="59"/>
      <c r="P204" s="15"/>
      <c r="Q204" s="15"/>
      <c r="R204" s="46"/>
    </row>
    <row r="205" spans="2:18" ht="18.75">
      <c r="B205" s="75" t="s">
        <v>436</v>
      </c>
      <c r="C205" s="68" t="s">
        <v>1325</v>
      </c>
      <c r="D205" s="68" t="s">
        <v>223</v>
      </c>
      <c r="E205" s="229">
        <v>45.082537583102699</v>
      </c>
      <c r="F205" s="229">
        <v>-64.335540358113803</v>
      </c>
      <c r="G205" s="36" t="s">
        <v>1154</v>
      </c>
      <c r="H205" s="67"/>
      <c r="I205" s="59"/>
      <c r="J205" s="59"/>
      <c r="K205" s="59"/>
      <c r="L205" s="59"/>
      <c r="M205" s="59"/>
      <c r="N205" s="59"/>
      <c r="O205" s="59"/>
      <c r="P205" s="15"/>
      <c r="Q205" s="15"/>
      <c r="R205" s="46"/>
    </row>
    <row r="206" spans="2:18" ht="18.75">
      <c r="B206" s="212" t="s">
        <v>909</v>
      </c>
      <c r="C206" s="68" t="s">
        <v>897</v>
      </c>
      <c r="D206" s="68" t="s">
        <v>223</v>
      </c>
      <c r="E206" s="229">
        <v>45.061662031199702</v>
      </c>
      <c r="F206" s="229">
        <v>-64.327761619628006</v>
      </c>
      <c r="G206" s="36" t="s">
        <v>1154</v>
      </c>
      <c r="H206" s="67"/>
      <c r="I206" s="59"/>
      <c r="J206" s="59"/>
      <c r="K206" s="59"/>
      <c r="L206" s="59"/>
      <c r="M206" s="59"/>
      <c r="N206" s="59"/>
      <c r="O206" s="59"/>
      <c r="P206" s="15"/>
      <c r="Q206" s="15"/>
      <c r="R206" s="46"/>
    </row>
    <row r="207" spans="2:18" ht="18.75">
      <c r="B207" s="75" t="s">
        <v>892</v>
      </c>
      <c r="C207" s="68" t="s">
        <v>1218</v>
      </c>
      <c r="D207" s="68" t="s">
        <v>223</v>
      </c>
      <c r="E207" s="229">
        <v>45.992246315774601</v>
      </c>
      <c r="F207" s="229">
        <v>-60.278714025228098</v>
      </c>
      <c r="G207" s="36" t="s">
        <v>1155</v>
      </c>
      <c r="H207" s="67"/>
      <c r="I207" s="59"/>
      <c r="J207" s="59"/>
      <c r="K207" s="59"/>
      <c r="L207" s="59"/>
      <c r="M207" s="59"/>
      <c r="N207" s="59"/>
      <c r="O207" s="59"/>
      <c r="P207" s="15"/>
      <c r="Q207" s="15"/>
      <c r="R207" s="46"/>
    </row>
    <row r="208" spans="2:18" ht="18.75">
      <c r="B208" s="75" t="s">
        <v>410</v>
      </c>
      <c r="C208" s="68" t="s">
        <v>1326</v>
      </c>
      <c r="D208" s="68" t="s">
        <v>223</v>
      </c>
      <c r="E208" s="229">
        <v>44.681817464104299</v>
      </c>
      <c r="F208" s="229">
        <v>-63.520910187835803</v>
      </c>
      <c r="G208" s="36" t="s">
        <v>1154</v>
      </c>
      <c r="H208" s="67"/>
      <c r="I208" s="59"/>
      <c r="J208" s="59"/>
      <c r="K208" s="59"/>
      <c r="L208" s="59"/>
      <c r="M208" s="59"/>
      <c r="N208" s="59"/>
      <c r="O208" s="59"/>
      <c r="P208" s="231"/>
      <c r="Q208" s="15"/>
      <c r="R208" s="46"/>
    </row>
    <row r="209" spans="1:18" ht="18.75">
      <c r="B209" s="75" t="s">
        <v>422</v>
      </c>
      <c r="C209" s="68" t="s">
        <v>1190</v>
      </c>
      <c r="D209" s="68" t="s">
        <v>223</v>
      </c>
      <c r="E209" s="229">
        <v>43.518196255015901</v>
      </c>
      <c r="F209" s="229">
        <v>-65.731350707307996</v>
      </c>
      <c r="G209" s="36" t="s">
        <v>1154</v>
      </c>
      <c r="H209" s="67"/>
      <c r="I209" s="59"/>
      <c r="J209" s="59"/>
      <c r="K209" s="59"/>
      <c r="L209" s="59"/>
      <c r="M209" s="59"/>
      <c r="N209" s="59"/>
      <c r="O209" s="59"/>
      <c r="P209" s="15"/>
      <c r="Q209" s="15"/>
      <c r="R209" s="46"/>
    </row>
    <row r="210" spans="1:18" ht="18.75">
      <c r="B210" s="75" t="s">
        <v>491</v>
      </c>
      <c r="C210" s="68" t="s">
        <v>1347</v>
      </c>
      <c r="D210" s="68" t="s">
        <v>223</v>
      </c>
      <c r="E210" s="229">
        <v>46.530167127383301</v>
      </c>
      <c r="F210" s="229">
        <v>-60.439804860798098</v>
      </c>
      <c r="G210" s="36" t="s">
        <v>1155</v>
      </c>
      <c r="H210" s="67"/>
      <c r="I210" s="59"/>
      <c r="J210" s="59"/>
      <c r="K210" s="59"/>
      <c r="L210" s="59"/>
      <c r="M210" s="59"/>
      <c r="N210" s="59"/>
      <c r="O210" s="59"/>
      <c r="P210" s="15"/>
      <c r="Q210" s="15"/>
      <c r="R210" s="46"/>
    </row>
    <row r="211" spans="1:18" s="12" customFormat="1" ht="18.75">
      <c r="B211" s="75" t="s">
        <v>520</v>
      </c>
      <c r="C211" s="68" t="s">
        <v>1191</v>
      </c>
      <c r="D211" s="68" t="s">
        <v>223</v>
      </c>
      <c r="E211" s="229">
        <v>43.841034480326897</v>
      </c>
      <c r="F211" s="229">
        <v>-66.117752552213105</v>
      </c>
      <c r="G211" s="36" t="s">
        <v>1154</v>
      </c>
      <c r="H211" s="67"/>
      <c r="I211" s="59"/>
      <c r="J211" s="59"/>
      <c r="K211" s="59"/>
      <c r="L211" s="59"/>
      <c r="M211" s="59"/>
      <c r="N211" s="59"/>
      <c r="O211" s="59"/>
      <c r="P211" s="15"/>
      <c r="Q211" s="15"/>
      <c r="R211" s="97"/>
    </row>
    <row r="212" spans="1:18">
      <c r="R212" s="46"/>
    </row>
    <row r="213" spans="1:18" ht="18.75">
      <c r="A213" s="200" t="s">
        <v>982</v>
      </c>
      <c r="D213" s="225"/>
      <c r="E213" s="225"/>
      <c r="F213" s="225"/>
      <c r="G213" s="225"/>
      <c r="H213" s="225"/>
      <c r="I213" s="225"/>
      <c r="J213" s="225"/>
      <c r="K213" s="254"/>
      <c r="L213" s="225"/>
      <c r="M213" s="225"/>
      <c r="N213" s="225"/>
      <c r="O213" s="225"/>
    </row>
    <row r="214" spans="1:18" ht="18.75">
      <c r="A214" s="3" t="s">
        <v>1367</v>
      </c>
      <c r="D214" s="225"/>
      <c r="E214" s="225"/>
      <c r="F214" s="225"/>
      <c r="G214" s="225"/>
      <c r="H214" s="225"/>
      <c r="I214" s="225"/>
      <c r="J214" s="225"/>
      <c r="K214" s="254"/>
      <c r="L214" s="225"/>
      <c r="M214" s="225"/>
      <c r="N214" s="225"/>
      <c r="O214" s="225"/>
    </row>
    <row r="215" spans="1:18" ht="18.75">
      <c r="A215" s="3" t="s">
        <v>1368</v>
      </c>
      <c r="D215" s="225"/>
      <c r="E215" s="225"/>
      <c r="F215" s="225"/>
      <c r="G215" s="225"/>
      <c r="H215" s="225"/>
      <c r="I215" s="225"/>
      <c r="J215" s="225"/>
      <c r="K215" s="254"/>
      <c r="L215" s="225"/>
      <c r="M215" s="225"/>
      <c r="N215" s="225"/>
      <c r="O215" s="225"/>
    </row>
    <row r="216" spans="1:18" ht="18.75">
      <c r="A216" s="3" t="s">
        <v>1369</v>
      </c>
      <c r="D216" s="225"/>
      <c r="E216" s="225"/>
      <c r="F216" s="225"/>
      <c r="G216" s="225"/>
      <c r="H216" s="225"/>
      <c r="I216" s="225"/>
      <c r="J216" s="225"/>
      <c r="K216" s="254"/>
      <c r="L216" s="225"/>
      <c r="M216" s="225"/>
      <c r="N216" s="225"/>
      <c r="O216" s="225"/>
    </row>
    <row r="217" spans="1:18" ht="18.75">
      <c r="A217" s="3" t="s">
        <v>1370</v>
      </c>
      <c r="D217" s="225"/>
      <c r="E217" s="225"/>
      <c r="F217" s="225"/>
      <c r="G217" s="225"/>
      <c r="H217" s="225"/>
      <c r="I217" s="225"/>
      <c r="J217" s="225"/>
      <c r="K217" s="254"/>
      <c r="L217" s="225"/>
      <c r="M217" s="225"/>
      <c r="N217" s="225"/>
      <c r="O217" s="225"/>
    </row>
    <row r="218" spans="1:18" ht="18.75">
      <c r="A218" s="3" t="s">
        <v>1371</v>
      </c>
      <c r="D218" s="225"/>
      <c r="E218" s="225"/>
      <c r="F218" s="225"/>
      <c r="G218" s="225"/>
      <c r="H218" s="225"/>
      <c r="I218" s="225"/>
      <c r="J218" s="225"/>
      <c r="K218" s="254"/>
      <c r="L218" s="225"/>
      <c r="M218" s="225"/>
      <c r="N218" s="225"/>
      <c r="O218" s="225"/>
    </row>
    <row r="219" spans="1:18" ht="18.75">
      <c r="A219" s="3" t="s">
        <v>1372</v>
      </c>
      <c r="D219" s="225"/>
      <c r="E219" s="225"/>
      <c r="F219" s="225"/>
      <c r="G219" s="225"/>
      <c r="H219" s="225"/>
      <c r="I219" s="225"/>
      <c r="J219" s="225"/>
      <c r="K219" s="254"/>
      <c r="L219" s="225"/>
      <c r="M219" s="225"/>
      <c r="N219" s="225"/>
      <c r="O219" s="225"/>
    </row>
    <row r="220" spans="1:18" ht="18.75">
      <c r="A220" s="3" t="s">
        <v>983</v>
      </c>
      <c r="D220" s="225"/>
      <c r="E220" s="225"/>
      <c r="F220" s="225"/>
      <c r="G220" s="225"/>
      <c r="H220" s="225"/>
      <c r="I220" s="225"/>
      <c r="J220" s="225"/>
      <c r="K220" s="254"/>
      <c r="L220" s="225"/>
      <c r="M220" s="225"/>
      <c r="N220" s="225"/>
      <c r="O220" s="225"/>
    </row>
    <row r="221" spans="1:18" ht="18.75">
      <c r="A221" s="3" t="s">
        <v>1373</v>
      </c>
      <c r="D221" s="225"/>
      <c r="E221" s="225"/>
      <c r="F221" s="225"/>
      <c r="G221" s="225"/>
      <c r="H221" s="225"/>
      <c r="I221" s="225"/>
      <c r="J221" s="225"/>
      <c r="K221" s="254"/>
      <c r="L221" s="225"/>
      <c r="M221" s="225"/>
      <c r="N221" s="225"/>
      <c r="O221" s="225"/>
    </row>
    <row r="222" spans="1:18" ht="18.75">
      <c r="A222" s="3" t="s">
        <v>1374</v>
      </c>
      <c r="D222" s="225"/>
      <c r="E222" s="225"/>
      <c r="F222" s="225"/>
      <c r="G222" s="225"/>
      <c r="H222" s="225"/>
      <c r="I222" s="225"/>
      <c r="J222" s="225"/>
      <c r="K222" s="254"/>
      <c r="L222" s="225"/>
      <c r="M222" s="225"/>
      <c r="N222" s="225"/>
      <c r="O222" s="225"/>
    </row>
  </sheetData>
  <autoFilter ref="B3:Q3">
    <sortState ref="B4:Q211">
      <sortCondition ref="B3:B211"/>
    </sortState>
  </autoFilter>
  <conditionalFormatting sqref="B522:C1048576 B2:C211 C1">
    <cfRule type="duplicateValues" dxfId="0" priority="1"/>
  </conditionalFormatting>
  <pageMargins left="0.7" right="0.7" top="0.75" bottom="0.75" header="0.3" footer="0.3"/>
  <pageSetup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8"/>
  <sheetViews>
    <sheetView workbookViewId="0">
      <selection activeCell="C9" sqref="C9"/>
    </sheetView>
  </sheetViews>
  <sheetFormatPr defaultColWidth="10.875" defaultRowHeight="15.75"/>
  <cols>
    <col min="1" max="1" width="4.875" style="27" customWidth="1"/>
    <col min="2" max="2" width="35.875" style="27" customWidth="1"/>
    <col min="3" max="3" width="20.875" style="27" customWidth="1"/>
    <col min="4" max="4" width="20.875" style="160" customWidth="1"/>
    <col min="5" max="5" width="40.875" style="160" customWidth="1"/>
    <col min="6" max="6" width="10.875" style="160"/>
    <col min="7" max="8" width="16.875" style="27" customWidth="1"/>
    <col min="9" max="16384" width="10.875" style="27"/>
  </cols>
  <sheetData>
    <row r="1" spans="1:8" s="41" customFormat="1" ht="21">
      <c r="A1" s="53" t="s">
        <v>92</v>
      </c>
      <c r="B1" s="17" t="s">
        <v>227</v>
      </c>
      <c r="D1" s="160"/>
      <c r="E1" s="160"/>
      <c r="F1" s="160"/>
    </row>
    <row r="2" spans="1:8" s="160" customFormat="1" ht="37.5">
      <c r="B2" s="18" t="s">
        <v>596</v>
      </c>
      <c r="C2" s="18" t="s">
        <v>954</v>
      </c>
      <c r="D2" s="18" t="s">
        <v>777</v>
      </c>
      <c r="E2" s="18" t="s">
        <v>44</v>
      </c>
      <c r="G2" s="18" t="s">
        <v>63</v>
      </c>
      <c r="H2" s="18" t="s">
        <v>74</v>
      </c>
    </row>
    <row r="3" spans="1:8" s="160" customFormat="1" ht="37.5">
      <c r="B3" s="15"/>
      <c r="C3" s="14" t="s">
        <v>30</v>
      </c>
      <c r="D3" s="14" t="s">
        <v>30</v>
      </c>
      <c r="E3" s="14"/>
      <c r="G3" s="14" t="s">
        <v>64</v>
      </c>
      <c r="H3" s="14" t="s">
        <v>73</v>
      </c>
    </row>
    <row r="4" spans="1:8" s="160" customFormat="1" ht="18.75">
      <c r="B4" s="67" t="s">
        <v>791</v>
      </c>
      <c r="C4" s="184">
        <v>0.9</v>
      </c>
      <c r="D4" s="196" t="s">
        <v>971</v>
      </c>
      <c r="E4" s="15"/>
      <c r="G4" s="197">
        <v>0.21</v>
      </c>
      <c r="H4" s="79">
        <v>6.6000000000000003E-2</v>
      </c>
    </row>
    <row r="5" spans="1:8" s="160" customFormat="1" ht="18.75">
      <c r="B5" s="67" t="s">
        <v>968</v>
      </c>
      <c r="C5" s="184">
        <v>0.73</v>
      </c>
      <c r="D5" s="196" t="s">
        <v>971</v>
      </c>
      <c r="E5" s="15"/>
    </row>
    <row r="6" spans="1:8" s="160" customFormat="1" ht="18.75">
      <c r="B6" s="67" t="s">
        <v>970</v>
      </c>
      <c r="C6" s="184">
        <v>0.78</v>
      </c>
      <c r="D6" s="196">
        <v>0.01</v>
      </c>
      <c r="E6" s="15"/>
    </row>
    <row r="7" spans="1:8" s="160" customFormat="1" ht="18.75">
      <c r="B7" s="67" t="s">
        <v>967</v>
      </c>
      <c r="C7" s="184">
        <v>0.73</v>
      </c>
      <c r="D7" s="196" t="s">
        <v>971</v>
      </c>
      <c r="E7" s="15"/>
    </row>
    <row r="8" spans="1:8" s="160" customFormat="1" ht="18.75">
      <c r="B8" s="67" t="s">
        <v>969</v>
      </c>
      <c r="C8" s="184">
        <v>0.93</v>
      </c>
      <c r="D8" s="196">
        <v>0.01</v>
      </c>
      <c r="E8" s="15"/>
    </row>
    <row r="9" spans="1:8" s="160" customFormat="1" ht="18.75">
      <c r="B9" s="67" t="s">
        <v>947</v>
      </c>
      <c r="C9" s="184">
        <v>0.95</v>
      </c>
      <c r="D9" s="196" t="s">
        <v>971</v>
      </c>
      <c r="E9" s="15"/>
    </row>
    <row r="10" spans="1:8" s="160" customFormat="1" ht="18.75">
      <c r="B10" s="67" t="s">
        <v>776</v>
      </c>
      <c r="C10" s="184">
        <v>0.95</v>
      </c>
      <c r="D10" s="196" t="s">
        <v>971</v>
      </c>
      <c r="E10" s="15"/>
    </row>
    <row r="11" spans="1:8" s="160" customFormat="1" ht="18.75">
      <c r="B11" s="67" t="s">
        <v>610</v>
      </c>
      <c r="C11" s="187">
        <v>0.12</v>
      </c>
      <c r="D11" s="187">
        <v>0.13200000000000001</v>
      </c>
      <c r="E11" s="15"/>
    </row>
    <row r="12" spans="1:8" s="160" customFormat="1" ht="18.75">
      <c r="B12" s="67" t="s">
        <v>945</v>
      </c>
      <c r="C12" s="187">
        <v>0.19</v>
      </c>
      <c r="D12" s="187">
        <v>0.35199999999999998</v>
      </c>
      <c r="E12" s="15"/>
    </row>
    <row r="13" spans="1:8" s="160" customFormat="1" ht="18.75">
      <c r="B13" s="67" t="s">
        <v>948</v>
      </c>
      <c r="C13" s="187">
        <v>0.05</v>
      </c>
      <c r="D13" s="187">
        <v>0.15</v>
      </c>
      <c r="E13" s="15"/>
    </row>
    <row r="14" spans="1:8" s="160" customFormat="1" ht="18.75">
      <c r="B14" s="67" t="s">
        <v>949</v>
      </c>
      <c r="C14" s="184">
        <v>0.98</v>
      </c>
      <c r="D14" s="198">
        <v>0.66700000000000004</v>
      </c>
      <c r="E14" s="15" t="s">
        <v>972</v>
      </c>
    </row>
    <row r="15" spans="1:8" s="41" customFormat="1">
      <c r="D15" s="160"/>
      <c r="E15" s="160"/>
      <c r="F15" s="160"/>
    </row>
    <row r="16" spans="1:8" s="30" customFormat="1" ht="18.75">
      <c r="A16" s="58" t="s">
        <v>787</v>
      </c>
      <c r="B16" s="32"/>
      <c r="D16" s="39"/>
      <c r="E16" s="39"/>
      <c r="F16" s="39"/>
    </row>
    <row r="17" spans="1:1" s="3" customFormat="1" ht="18.75">
      <c r="A17" s="3" t="s">
        <v>222</v>
      </c>
    </row>
    <row r="18" spans="1:1" s="3" customFormat="1" ht="18.75">
      <c r="A18" s="3" t="s">
        <v>946</v>
      </c>
    </row>
  </sheetData>
  <pageMargins left="0.7" right="0.7" top="0.75" bottom="0.75" header="0.3" footer="0.3"/>
  <pageSetup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8"/>
  <sheetViews>
    <sheetView workbookViewId="0">
      <selection activeCell="N3" sqref="N3"/>
    </sheetView>
  </sheetViews>
  <sheetFormatPr defaultColWidth="10.875" defaultRowHeight="15.75"/>
  <cols>
    <col min="1" max="1" width="4.875" style="41" customWidth="1"/>
    <col min="2" max="2" width="49.875" style="160" customWidth="1"/>
    <col min="3" max="14" width="10.875" style="160"/>
    <col min="15" max="16384" width="10.875" style="41"/>
  </cols>
  <sheetData>
    <row r="1" spans="1:23" s="25" customFormat="1" ht="20.100000000000001" customHeight="1">
      <c r="A1" s="53" t="s">
        <v>92</v>
      </c>
      <c r="B1" s="217" t="s">
        <v>232</v>
      </c>
      <c r="C1" s="14" t="s">
        <v>79</v>
      </c>
      <c r="D1" s="14">
        <v>2010</v>
      </c>
      <c r="E1" s="14">
        <v>2011</v>
      </c>
      <c r="F1" s="14">
        <v>2012</v>
      </c>
      <c r="G1" s="14">
        <v>2013</v>
      </c>
      <c r="H1" s="14">
        <v>2014</v>
      </c>
      <c r="I1" s="14">
        <v>2015</v>
      </c>
      <c r="J1" s="14">
        <v>2016</v>
      </c>
      <c r="K1" s="14">
        <v>2017</v>
      </c>
      <c r="L1" s="14">
        <v>2018</v>
      </c>
      <c r="M1" s="14">
        <v>2019</v>
      </c>
      <c r="N1" s="14" t="s">
        <v>1053</v>
      </c>
    </row>
    <row r="2" spans="1:23" ht="37.5">
      <c r="B2" s="63" t="s">
        <v>1054</v>
      </c>
      <c r="C2" s="218" t="s">
        <v>60</v>
      </c>
      <c r="D2" s="219">
        <v>12158</v>
      </c>
      <c r="E2" s="219">
        <v>11907</v>
      </c>
      <c r="F2" s="219">
        <v>10475</v>
      </c>
      <c r="G2" s="219">
        <v>11194</v>
      </c>
      <c r="H2" s="219">
        <v>11037</v>
      </c>
      <c r="I2" s="219">
        <v>11099</v>
      </c>
      <c r="J2" s="219">
        <v>10809</v>
      </c>
      <c r="K2" s="219">
        <v>10873</v>
      </c>
      <c r="L2" s="219">
        <v>11250</v>
      </c>
      <c r="M2" s="219">
        <v>11331</v>
      </c>
      <c r="N2" s="202"/>
    </row>
    <row r="3" spans="1:23" ht="37.5">
      <c r="B3" s="63" t="s">
        <v>230</v>
      </c>
      <c r="C3" s="218" t="s">
        <v>60</v>
      </c>
      <c r="D3" s="208"/>
      <c r="E3" s="208">
        <f>E2-D2</f>
        <v>-251</v>
      </c>
      <c r="F3" s="208">
        <f t="shared" ref="F3:M3" si="0">F2-E2</f>
        <v>-1432</v>
      </c>
      <c r="G3" s="208">
        <f t="shared" si="0"/>
        <v>719</v>
      </c>
      <c r="H3" s="208">
        <f t="shared" si="0"/>
        <v>-157</v>
      </c>
      <c r="I3" s="208">
        <f t="shared" si="0"/>
        <v>62</v>
      </c>
      <c r="J3" s="208">
        <f t="shared" si="0"/>
        <v>-290</v>
      </c>
      <c r="K3" s="208">
        <f t="shared" si="0"/>
        <v>64</v>
      </c>
      <c r="L3" s="208">
        <f t="shared" si="0"/>
        <v>377</v>
      </c>
      <c r="M3" s="208">
        <f t="shared" si="0"/>
        <v>81</v>
      </c>
      <c r="N3" s="36" t="s">
        <v>1075</v>
      </c>
    </row>
    <row r="4" spans="1:23" ht="18.75">
      <c r="B4" s="63" t="s">
        <v>231</v>
      </c>
      <c r="C4" s="218" t="s">
        <v>61</v>
      </c>
      <c r="D4" s="64"/>
      <c r="E4" s="64">
        <f>E3/D2</f>
        <v>-2.0644842901793057E-2</v>
      </c>
      <c r="F4" s="64">
        <f t="shared" ref="F4:M4" si="1">F3/E2</f>
        <v>-0.12026539010665994</v>
      </c>
      <c r="G4" s="64">
        <f t="shared" si="1"/>
        <v>6.8639618138424827E-2</v>
      </c>
      <c r="H4" s="64">
        <f t="shared" si="1"/>
        <v>-1.4025370734321958E-2</v>
      </c>
      <c r="I4" s="64">
        <f t="shared" si="1"/>
        <v>5.6174685149950167E-3</v>
      </c>
      <c r="J4" s="64">
        <f t="shared" si="1"/>
        <v>-2.6128480043247141E-2</v>
      </c>
      <c r="K4" s="64">
        <f t="shared" si="1"/>
        <v>5.9209917661208252E-3</v>
      </c>
      <c r="L4" s="64">
        <f t="shared" si="1"/>
        <v>3.4673043318311413E-2</v>
      </c>
      <c r="M4" s="64">
        <f t="shared" si="1"/>
        <v>7.1999999999999998E-3</v>
      </c>
      <c r="N4" s="132">
        <f>(M2/D2)^(1/(9))-1</f>
        <v>-7.7966755612363103E-3</v>
      </c>
    </row>
    <row r="5" spans="1:23" ht="18.75">
      <c r="A5" s="12"/>
      <c r="C5" s="38"/>
      <c r="D5" s="49"/>
      <c r="E5" s="49"/>
      <c r="F5" s="49"/>
      <c r="G5" s="49"/>
      <c r="H5" s="49"/>
      <c r="I5" s="49"/>
      <c r="J5" s="49"/>
      <c r="K5" s="49"/>
      <c r="L5" s="49"/>
      <c r="M5" s="49"/>
      <c r="N5" s="3"/>
      <c r="O5" s="3"/>
      <c r="P5" s="3"/>
      <c r="Q5" s="3"/>
      <c r="R5" s="3"/>
      <c r="S5" s="3"/>
      <c r="T5" s="3"/>
      <c r="U5" s="3"/>
      <c r="V5" s="3"/>
      <c r="W5" s="3"/>
    </row>
    <row r="6" spans="1:23" s="12" customFormat="1" ht="18.75">
      <c r="A6" s="58" t="s">
        <v>53</v>
      </c>
      <c r="B6" s="160"/>
      <c r="C6" s="160"/>
      <c r="D6" s="160"/>
      <c r="E6" s="160"/>
      <c r="F6" s="160"/>
      <c r="G6" s="160"/>
      <c r="H6" s="160"/>
      <c r="I6" s="160"/>
      <c r="J6" s="160"/>
      <c r="K6" s="160"/>
      <c r="L6" s="160"/>
      <c r="M6" s="160"/>
      <c r="N6" s="160"/>
    </row>
    <row r="7" spans="1:23" s="3" customFormat="1" ht="18.75"/>
    <row r="8" spans="1:23" ht="18.75">
      <c r="B8" s="26"/>
      <c r="C8" s="26"/>
      <c r="D8" s="3"/>
      <c r="E8" s="3"/>
      <c r="F8" s="3"/>
      <c r="I8" s="33"/>
      <c r="J8" s="24"/>
      <c r="K8" s="33"/>
      <c r="L8" s="33"/>
      <c r="M8" s="33"/>
      <c r="N8" s="6"/>
      <c r="O8" s="3"/>
      <c r="P8" s="3"/>
      <c r="Q8" s="3"/>
      <c r="R8" s="3"/>
      <c r="S8" s="3"/>
      <c r="T8" s="3"/>
      <c r="U8" s="3"/>
      <c r="V8" s="3"/>
      <c r="W8" s="3"/>
    </row>
  </sheetData>
  <pageMargins left="0.7" right="0.7" top="0.75" bottom="0.75" header="0.3" footer="0.3"/>
  <pageSetup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8"/>
  <sheetViews>
    <sheetView workbookViewId="0">
      <selection activeCell="N3" sqref="N3"/>
    </sheetView>
  </sheetViews>
  <sheetFormatPr defaultColWidth="10.875" defaultRowHeight="15.75"/>
  <cols>
    <col min="1" max="1" width="4.875" style="41" customWidth="1"/>
    <col min="2" max="2" width="49.875" style="160" customWidth="1"/>
    <col min="3" max="14" width="10.875" style="160"/>
    <col min="15" max="16384" width="10.875" style="41"/>
  </cols>
  <sheetData>
    <row r="1" spans="1:24" s="25" customFormat="1" ht="20.100000000000001" customHeight="1">
      <c r="A1" s="17" t="s">
        <v>92</v>
      </c>
      <c r="B1" s="217" t="s">
        <v>1057</v>
      </c>
      <c r="C1" s="14" t="s">
        <v>79</v>
      </c>
      <c r="D1" s="14">
        <v>2010</v>
      </c>
      <c r="E1" s="14">
        <v>2011</v>
      </c>
      <c r="F1" s="14">
        <v>2012</v>
      </c>
      <c r="G1" s="14">
        <v>2013</v>
      </c>
      <c r="H1" s="14">
        <v>2014</v>
      </c>
      <c r="I1" s="14">
        <v>2015</v>
      </c>
      <c r="J1" s="14">
        <v>2016</v>
      </c>
      <c r="K1" s="14">
        <v>2017</v>
      </c>
      <c r="L1" s="14">
        <v>2018</v>
      </c>
      <c r="M1" s="14">
        <v>2019</v>
      </c>
      <c r="N1" s="14" t="s">
        <v>1053</v>
      </c>
    </row>
    <row r="2" spans="1:24" ht="18.75">
      <c r="B2" s="63" t="s">
        <v>1059</v>
      </c>
      <c r="C2" s="218" t="s">
        <v>62</v>
      </c>
      <c r="D2" s="219">
        <v>2114</v>
      </c>
      <c r="E2" s="219">
        <v>2168</v>
      </c>
      <c r="F2" s="219">
        <v>1882</v>
      </c>
      <c r="G2" s="219">
        <v>2033</v>
      </c>
      <c r="H2" s="219">
        <v>2118</v>
      </c>
      <c r="I2" s="219">
        <v>2015</v>
      </c>
      <c r="J2" s="219">
        <v>2111</v>
      </c>
      <c r="K2" s="219">
        <v>2018</v>
      </c>
      <c r="L2" s="219">
        <v>2073</v>
      </c>
      <c r="M2" s="219">
        <v>2221</v>
      </c>
      <c r="N2" s="202"/>
    </row>
    <row r="3" spans="1:24" ht="18.75">
      <c r="B3" s="63" t="s">
        <v>1060</v>
      </c>
      <c r="C3" s="218" t="s">
        <v>62</v>
      </c>
      <c r="D3" s="208"/>
      <c r="E3" s="208">
        <f>E2-D2</f>
        <v>54</v>
      </c>
      <c r="F3" s="208">
        <f t="shared" ref="F3:M3" si="0">F2-E2</f>
        <v>-286</v>
      </c>
      <c r="G3" s="208">
        <f t="shared" si="0"/>
        <v>151</v>
      </c>
      <c r="H3" s="208">
        <f t="shared" si="0"/>
        <v>85</v>
      </c>
      <c r="I3" s="208">
        <f t="shared" si="0"/>
        <v>-103</v>
      </c>
      <c r="J3" s="208">
        <f t="shared" si="0"/>
        <v>96</v>
      </c>
      <c r="K3" s="208">
        <f t="shared" si="0"/>
        <v>-93</v>
      </c>
      <c r="L3" s="208">
        <f t="shared" si="0"/>
        <v>55</v>
      </c>
      <c r="M3" s="208">
        <f t="shared" si="0"/>
        <v>148</v>
      </c>
      <c r="N3" s="36" t="s">
        <v>1075</v>
      </c>
    </row>
    <row r="4" spans="1:24" ht="18.75">
      <c r="B4" s="63" t="s">
        <v>1061</v>
      </c>
      <c r="C4" s="218" t="s">
        <v>61</v>
      </c>
      <c r="D4" s="64"/>
      <c r="E4" s="64">
        <f>E3/D2</f>
        <v>2.5543992431409649E-2</v>
      </c>
      <c r="F4" s="64">
        <f t="shared" ref="F4:M4" si="1">F3/E2</f>
        <v>-0.13191881918819187</v>
      </c>
      <c r="G4" s="64">
        <f t="shared" si="1"/>
        <v>8.0233793836344311E-2</v>
      </c>
      <c r="H4" s="64">
        <f t="shared" si="1"/>
        <v>4.1810132808657155E-2</v>
      </c>
      <c r="I4" s="64">
        <f t="shared" si="1"/>
        <v>-4.8630783758262512E-2</v>
      </c>
      <c r="J4" s="64">
        <f t="shared" si="1"/>
        <v>4.7642679900744417E-2</v>
      </c>
      <c r="K4" s="64">
        <f t="shared" si="1"/>
        <v>-4.4054950260540029E-2</v>
      </c>
      <c r="L4" s="64">
        <f t="shared" si="1"/>
        <v>2.7254707631318136E-2</v>
      </c>
      <c r="M4" s="64">
        <f t="shared" si="1"/>
        <v>7.1394114809454901E-2</v>
      </c>
      <c r="N4" s="132">
        <f>(M2/D2)^(1/(9))-1</f>
        <v>5.5012608295412768E-3</v>
      </c>
    </row>
    <row r="5" spans="1:24" ht="18.75">
      <c r="A5" s="12"/>
      <c r="C5" s="38"/>
      <c r="D5" s="49"/>
      <c r="E5" s="49"/>
      <c r="F5" s="49"/>
      <c r="G5" s="49"/>
      <c r="H5" s="49"/>
      <c r="I5" s="49"/>
      <c r="J5" s="49"/>
      <c r="K5" s="49"/>
      <c r="L5" s="49"/>
      <c r="M5" s="49"/>
      <c r="N5" s="3"/>
      <c r="O5" s="3"/>
      <c r="P5" s="3"/>
      <c r="Q5" s="3"/>
      <c r="R5" s="3"/>
      <c r="S5" s="3"/>
      <c r="T5" s="3"/>
      <c r="U5" s="3"/>
      <c r="V5" s="3"/>
      <c r="W5" s="3"/>
      <c r="X5" s="3"/>
    </row>
    <row r="6" spans="1:24" s="12" customFormat="1" ht="18.75">
      <c r="A6" s="58" t="s">
        <v>53</v>
      </c>
      <c r="B6" s="160"/>
      <c r="C6" s="160"/>
      <c r="D6" s="160"/>
      <c r="E6" s="160"/>
      <c r="F6" s="160"/>
      <c r="G6" s="160"/>
      <c r="H6" s="160"/>
      <c r="I6" s="160"/>
      <c r="J6" s="160"/>
      <c r="K6" s="160"/>
      <c r="L6" s="160"/>
      <c r="M6" s="160"/>
      <c r="N6" s="160"/>
    </row>
    <row r="7" spans="1:24" s="3" customFormat="1" ht="18.75">
      <c r="B7" s="26"/>
      <c r="C7" s="26"/>
      <c r="G7" s="160"/>
      <c r="H7" s="160"/>
      <c r="I7" s="33"/>
      <c r="J7" s="24"/>
      <c r="K7" s="33"/>
      <c r="L7" s="33"/>
      <c r="M7" s="33"/>
      <c r="N7" s="6"/>
    </row>
    <row r="8" spans="1:24" ht="18.75">
      <c r="O8" s="3"/>
      <c r="P8" s="3"/>
      <c r="Q8" s="3"/>
      <c r="R8" s="3"/>
      <c r="S8" s="3"/>
      <c r="T8" s="3"/>
      <c r="U8" s="3"/>
      <c r="V8" s="3"/>
      <c r="W8" s="3"/>
      <c r="X8" s="3"/>
    </row>
  </sheetData>
  <pageMargins left="0.7" right="0.7" top="0.75" bottom="0.75" header="0.3" footer="0.3"/>
  <pageSetup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T30"/>
  <sheetViews>
    <sheetView workbookViewId="0">
      <selection activeCell="AF4" sqref="AF4"/>
    </sheetView>
  </sheetViews>
  <sheetFormatPr defaultColWidth="10.875" defaultRowHeight="15.75"/>
  <cols>
    <col min="1" max="1" width="4.875" style="27" customWidth="1"/>
    <col min="2" max="2" width="49.875" style="160" customWidth="1"/>
    <col min="3" max="3" width="10.875" style="160"/>
    <col min="4" max="4" width="10.875" style="246"/>
    <col min="5" max="13" width="10.875" style="160"/>
    <col min="14" max="29" width="10.875" style="246"/>
    <col min="30" max="30" width="20.875" style="160" customWidth="1"/>
    <col min="31" max="31" width="20.875" style="246" customWidth="1"/>
    <col min="32" max="32" width="42.875" style="27" customWidth="1"/>
    <col min="33" max="33" width="10.875" style="27"/>
    <col min="34" max="35" width="20.875" style="246" customWidth="1"/>
    <col min="36" max="46" width="16" style="246" customWidth="1"/>
    <col min="47" max="16384" width="10.875" style="27"/>
  </cols>
  <sheetData>
    <row r="1" spans="1:72" s="25" customFormat="1" ht="20.100000000000001" customHeight="1">
      <c r="A1" s="17" t="s">
        <v>92</v>
      </c>
      <c r="B1" s="217" t="s">
        <v>1058</v>
      </c>
      <c r="C1" s="14" t="s">
        <v>79</v>
      </c>
      <c r="D1" s="14">
        <v>2020</v>
      </c>
      <c r="E1" s="14">
        <v>2021</v>
      </c>
      <c r="F1" s="14">
        <v>2022</v>
      </c>
      <c r="G1" s="14">
        <v>2023</v>
      </c>
      <c r="H1" s="14">
        <v>2024</v>
      </c>
      <c r="I1" s="14">
        <v>2025</v>
      </c>
      <c r="J1" s="14">
        <v>2026</v>
      </c>
      <c r="K1" s="14">
        <v>2027</v>
      </c>
      <c r="L1" s="14">
        <v>2028</v>
      </c>
      <c r="M1" s="14">
        <v>2029</v>
      </c>
      <c r="N1" s="14">
        <f>M1+1</f>
        <v>2030</v>
      </c>
      <c r="O1" s="14">
        <f t="shared" ref="O1:AB1" si="0">N1+1</f>
        <v>2031</v>
      </c>
      <c r="P1" s="14">
        <f t="shared" si="0"/>
        <v>2032</v>
      </c>
      <c r="Q1" s="14">
        <f t="shared" si="0"/>
        <v>2033</v>
      </c>
      <c r="R1" s="14">
        <f t="shared" si="0"/>
        <v>2034</v>
      </c>
      <c r="S1" s="14">
        <f t="shared" si="0"/>
        <v>2035</v>
      </c>
      <c r="T1" s="14">
        <f t="shared" si="0"/>
        <v>2036</v>
      </c>
      <c r="U1" s="14">
        <f t="shared" si="0"/>
        <v>2037</v>
      </c>
      <c r="V1" s="14">
        <f t="shared" si="0"/>
        <v>2038</v>
      </c>
      <c r="W1" s="14">
        <f t="shared" si="0"/>
        <v>2039</v>
      </c>
      <c r="X1" s="14">
        <f t="shared" si="0"/>
        <v>2040</v>
      </c>
      <c r="Y1" s="14">
        <f t="shared" si="0"/>
        <v>2041</v>
      </c>
      <c r="Z1" s="14">
        <f t="shared" si="0"/>
        <v>2042</v>
      </c>
      <c r="AA1" s="14">
        <f t="shared" si="0"/>
        <v>2043</v>
      </c>
      <c r="AB1" s="14">
        <f t="shared" si="0"/>
        <v>2044</v>
      </c>
      <c r="AC1" s="14">
        <f>AB1+1</f>
        <v>2045</v>
      </c>
      <c r="AD1" s="14" t="s">
        <v>1513</v>
      </c>
      <c r="AE1" s="14" t="s">
        <v>1486</v>
      </c>
      <c r="AF1" s="14" t="s">
        <v>44</v>
      </c>
      <c r="AH1" s="281" t="s">
        <v>805</v>
      </c>
      <c r="AI1" s="279" t="s">
        <v>1511</v>
      </c>
      <c r="AJ1" s="282" t="s">
        <v>1490</v>
      </c>
      <c r="AK1" s="281" t="s">
        <v>1491</v>
      </c>
      <c r="AL1" s="281" t="s">
        <v>1492</v>
      </c>
      <c r="AM1" s="282" t="s">
        <v>1493</v>
      </c>
      <c r="AN1" s="281" t="s">
        <v>1494</v>
      </c>
      <c r="AO1" s="281" t="s">
        <v>1496</v>
      </c>
      <c r="AP1" s="281" t="s">
        <v>1508</v>
      </c>
      <c r="AQ1" s="279" t="s">
        <v>1510</v>
      </c>
      <c r="AR1" s="282" t="s">
        <v>1509</v>
      </c>
      <c r="AS1" s="281" t="s">
        <v>1498</v>
      </c>
      <c r="AT1" s="279" t="s">
        <v>1495</v>
      </c>
    </row>
    <row r="2" spans="1:72" s="41" customFormat="1" ht="37.5">
      <c r="A2" s="12"/>
      <c r="B2" s="63" t="s">
        <v>1512</v>
      </c>
      <c r="C2" s="218" t="s">
        <v>60</v>
      </c>
      <c r="D2" s="218">
        <v>11350</v>
      </c>
      <c r="E2" s="278">
        <v>11403</v>
      </c>
      <c r="F2" s="278">
        <v>11458</v>
      </c>
      <c r="G2" s="278">
        <v>11449</v>
      </c>
      <c r="H2" s="278">
        <v>11459</v>
      </c>
      <c r="I2" s="278">
        <v>11391</v>
      </c>
      <c r="J2" s="278">
        <v>11323</v>
      </c>
      <c r="K2" s="278">
        <v>11269</v>
      </c>
      <c r="L2" s="278">
        <v>11232</v>
      </c>
      <c r="M2" s="278">
        <v>11165</v>
      </c>
      <c r="N2" s="278">
        <v>11100</v>
      </c>
      <c r="O2" s="278">
        <v>11086</v>
      </c>
      <c r="P2" s="278">
        <v>11113</v>
      </c>
      <c r="Q2" s="278">
        <v>11122</v>
      </c>
      <c r="R2" s="278">
        <v>11177</v>
      </c>
      <c r="S2" s="278">
        <v>11240</v>
      </c>
      <c r="T2" s="278">
        <v>11333</v>
      </c>
      <c r="U2" s="278">
        <v>11401</v>
      </c>
      <c r="V2" s="278">
        <v>11485</v>
      </c>
      <c r="W2" s="278">
        <v>11578</v>
      </c>
      <c r="X2" s="278">
        <v>11670</v>
      </c>
      <c r="Y2" s="278">
        <v>11730</v>
      </c>
      <c r="Z2" s="278">
        <v>11819</v>
      </c>
      <c r="AA2" s="278">
        <v>11905</v>
      </c>
      <c r="AB2" s="278">
        <v>11979</v>
      </c>
      <c r="AC2" s="278">
        <v>12072</v>
      </c>
      <c r="AD2" s="202"/>
      <c r="AE2" s="202"/>
      <c r="AF2" s="202"/>
      <c r="AH2" s="281"/>
      <c r="AI2" s="280"/>
      <c r="AJ2" s="282"/>
      <c r="AK2" s="281"/>
      <c r="AL2" s="281"/>
      <c r="AM2" s="282"/>
      <c r="AN2" s="281"/>
      <c r="AO2" s="281"/>
      <c r="AP2" s="281"/>
      <c r="AQ2" s="280"/>
      <c r="AR2" s="282"/>
      <c r="AS2" s="281"/>
      <c r="AT2" s="280"/>
    </row>
    <row r="3" spans="1:72" s="41" customFormat="1" ht="37.5">
      <c r="A3" s="12"/>
      <c r="B3" s="63" t="s">
        <v>230</v>
      </c>
      <c r="C3" s="218" t="s">
        <v>60</v>
      </c>
      <c r="D3" s="218"/>
      <c r="E3" s="208">
        <f t="shared" ref="E3:M3" si="1">E2-D2</f>
        <v>53</v>
      </c>
      <c r="F3" s="208">
        <f t="shared" si="1"/>
        <v>55</v>
      </c>
      <c r="G3" s="208">
        <f t="shared" si="1"/>
        <v>-9</v>
      </c>
      <c r="H3" s="208">
        <f t="shared" si="1"/>
        <v>10</v>
      </c>
      <c r="I3" s="208">
        <f t="shared" si="1"/>
        <v>-68</v>
      </c>
      <c r="J3" s="208">
        <f t="shared" si="1"/>
        <v>-68</v>
      </c>
      <c r="K3" s="208">
        <f t="shared" si="1"/>
        <v>-54</v>
      </c>
      <c r="L3" s="208">
        <f t="shared" si="1"/>
        <v>-37</v>
      </c>
      <c r="M3" s="208">
        <f t="shared" si="1"/>
        <v>-67</v>
      </c>
      <c r="N3" s="208">
        <f t="shared" ref="N3" si="2">N2-M2</f>
        <v>-65</v>
      </c>
      <c r="O3" s="208">
        <f t="shared" ref="O3" si="3">O2-N2</f>
        <v>-14</v>
      </c>
      <c r="P3" s="208">
        <f t="shared" ref="P3" si="4">P2-O2</f>
        <v>27</v>
      </c>
      <c r="Q3" s="208">
        <f t="shared" ref="Q3" si="5">Q2-P2</f>
        <v>9</v>
      </c>
      <c r="R3" s="208">
        <f t="shared" ref="R3" si="6">R2-Q2</f>
        <v>55</v>
      </c>
      <c r="S3" s="208">
        <f t="shared" ref="S3" si="7">S2-R2</f>
        <v>63</v>
      </c>
      <c r="T3" s="208">
        <f t="shared" ref="T3" si="8">T2-S2</f>
        <v>93</v>
      </c>
      <c r="U3" s="208">
        <f t="shared" ref="U3" si="9">U2-T2</f>
        <v>68</v>
      </c>
      <c r="V3" s="208">
        <f t="shared" ref="V3" si="10">V2-U2</f>
        <v>84</v>
      </c>
      <c r="W3" s="208">
        <f t="shared" ref="W3" si="11">W2-V2</f>
        <v>93</v>
      </c>
      <c r="X3" s="208">
        <f t="shared" ref="X3" si="12">X2-W2</f>
        <v>92</v>
      </c>
      <c r="Y3" s="208">
        <f t="shared" ref="Y3" si="13">Y2-X2</f>
        <v>60</v>
      </c>
      <c r="Z3" s="208">
        <f t="shared" ref="Z3" si="14">Z2-Y2</f>
        <v>89</v>
      </c>
      <c r="AA3" s="208">
        <f t="shared" ref="AA3" si="15">AA2-Z2</f>
        <v>86</v>
      </c>
      <c r="AB3" s="208">
        <f t="shared" ref="AB3" si="16">AB2-AA2</f>
        <v>74</v>
      </c>
      <c r="AC3" s="208">
        <f t="shared" ref="AC3" si="17">AC2-AB2</f>
        <v>93</v>
      </c>
      <c r="AD3" s="36" t="s">
        <v>1514</v>
      </c>
      <c r="AE3" s="36" t="s">
        <v>1487</v>
      </c>
      <c r="AF3" s="203" t="s">
        <v>1488</v>
      </c>
      <c r="AH3" s="36" t="s">
        <v>1502</v>
      </c>
      <c r="AI3" s="36" t="s">
        <v>1507</v>
      </c>
      <c r="AJ3" s="36" t="s">
        <v>1507</v>
      </c>
      <c r="AK3" s="36" t="s">
        <v>1507</v>
      </c>
      <c r="AL3" s="36" t="s">
        <v>1507</v>
      </c>
      <c r="AM3" s="36" t="s">
        <v>1501</v>
      </c>
      <c r="AN3" s="36" t="s">
        <v>1501</v>
      </c>
      <c r="AO3" s="36" t="s">
        <v>1501</v>
      </c>
      <c r="AP3" s="36" t="s">
        <v>1501</v>
      </c>
      <c r="AQ3" s="36" t="s">
        <v>1504</v>
      </c>
      <c r="AR3" s="36" t="s">
        <v>1504</v>
      </c>
      <c r="AS3" s="36" t="s">
        <v>1504</v>
      </c>
      <c r="AT3" s="36" t="s">
        <v>1504</v>
      </c>
    </row>
    <row r="4" spans="1:72" s="41" customFormat="1" ht="18.75">
      <c r="A4" s="12"/>
      <c r="B4" s="63" t="s">
        <v>231</v>
      </c>
      <c r="C4" s="218" t="s">
        <v>61</v>
      </c>
      <c r="D4" s="218"/>
      <c r="E4" s="64">
        <f t="shared" ref="E4:M4" si="18">E3/D2</f>
        <v>4.6696035242290747E-3</v>
      </c>
      <c r="F4" s="64">
        <f t="shared" si="18"/>
        <v>4.8232921161097952E-3</v>
      </c>
      <c r="G4" s="64">
        <f t="shared" si="18"/>
        <v>-7.8547739570605693E-4</v>
      </c>
      <c r="H4" s="64">
        <f t="shared" si="18"/>
        <v>8.7343872827321163E-4</v>
      </c>
      <c r="I4" s="64">
        <f t="shared" si="18"/>
        <v>-5.9342001919888299E-3</v>
      </c>
      <c r="J4" s="64">
        <f t="shared" si="18"/>
        <v>-5.9696251426564831E-3</v>
      </c>
      <c r="K4" s="64">
        <f t="shared" si="18"/>
        <v>-4.7690541375960431E-3</v>
      </c>
      <c r="L4" s="64">
        <f t="shared" si="18"/>
        <v>-3.2833436862188302E-3</v>
      </c>
      <c r="M4" s="64">
        <f t="shared" si="18"/>
        <v>-5.9650997150997153E-3</v>
      </c>
      <c r="N4" s="64">
        <f t="shared" ref="N4" si="19">N3/M2</f>
        <v>-5.8217644424540978E-3</v>
      </c>
      <c r="O4" s="64">
        <f t="shared" ref="O4" si="20">O3/N2</f>
        <v>-1.2612612612612612E-3</v>
      </c>
      <c r="P4" s="64">
        <f t="shared" ref="P4" si="21">P3/O2</f>
        <v>2.4355042395814543E-3</v>
      </c>
      <c r="Q4" s="64">
        <f t="shared" ref="Q4" si="22">Q3/P2</f>
        <v>8.0986232340502114E-4</v>
      </c>
      <c r="R4" s="64">
        <f t="shared" ref="R4" si="23">R3/Q2</f>
        <v>4.9451537493256604E-3</v>
      </c>
      <c r="S4" s="64">
        <f t="shared" ref="S4" si="24">S3/R2</f>
        <v>5.6365751096000716E-3</v>
      </c>
      <c r="T4" s="64">
        <f t="shared" ref="T4" si="25">T3/S2</f>
        <v>8.2740213523131677E-3</v>
      </c>
      <c r="U4" s="64">
        <f t="shared" ref="U4" si="26">U3/T2</f>
        <v>6.0001764757786997E-3</v>
      </c>
      <c r="V4" s="64">
        <f t="shared" ref="V4" si="27">V3/U2</f>
        <v>7.3677747566002986E-3</v>
      </c>
      <c r="W4" s="64">
        <f t="shared" ref="W4" si="28">W3/V2</f>
        <v>8.0975185023944279E-3</v>
      </c>
      <c r="X4" s="64">
        <f t="shared" ref="X4" si="29">X3/W2</f>
        <v>7.946104681292105E-3</v>
      </c>
      <c r="Y4" s="64">
        <f t="shared" ref="Y4" si="30">Y3/X2</f>
        <v>5.1413881748071976E-3</v>
      </c>
      <c r="Z4" s="64">
        <f t="shared" ref="Z4" si="31">Z3/Y2</f>
        <v>7.5873827791986363E-3</v>
      </c>
      <c r="AA4" s="64">
        <f t="shared" ref="AA4" si="32">AA3/Z2</f>
        <v>7.2764193248159746E-3</v>
      </c>
      <c r="AB4" s="64">
        <f t="shared" ref="AB4" si="33">AB3/AA2</f>
        <v>6.2158756824863505E-3</v>
      </c>
      <c r="AC4" s="64">
        <f t="shared" ref="AC4" si="34">AC3/AB2</f>
        <v>7.7635862759829703E-3</v>
      </c>
      <c r="AD4" s="276">
        <f>(N2/D2)^(1/(9))-1</f>
        <v>-2.4716776520292694E-3</v>
      </c>
      <c r="AE4" s="276">
        <f>(AC2/D2)^(1/(25))-1</f>
        <v>2.4698842525527898E-3</v>
      </c>
      <c r="AF4" s="275" t="s">
        <v>1489</v>
      </c>
      <c r="AH4" s="36" t="s">
        <v>1499</v>
      </c>
      <c r="AI4" s="36" t="s">
        <v>1504</v>
      </c>
      <c r="AJ4" s="36"/>
      <c r="AK4" s="36"/>
      <c r="AL4" s="36"/>
      <c r="AM4" s="36"/>
      <c r="AN4" s="36"/>
      <c r="AO4" s="36"/>
      <c r="AP4" s="36"/>
      <c r="AQ4" s="36" t="s">
        <v>1504</v>
      </c>
      <c r="AR4" s="36"/>
      <c r="AS4" s="36"/>
      <c r="AT4" s="36"/>
    </row>
    <row r="5" spans="1:72" s="41" customFormat="1" ht="18.75">
      <c r="A5" s="263"/>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H5" s="36" t="s">
        <v>1497</v>
      </c>
      <c r="AI5" s="36" t="s">
        <v>1503</v>
      </c>
      <c r="AJ5" s="36" t="s">
        <v>1505</v>
      </c>
      <c r="AK5" s="36" t="s">
        <v>1500</v>
      </c>
      <c r="AL5" s="36" t="s">
        <v>1506</v>
      </c>
      <c r="AM5" s="36" t="s">
        <v>1505</v>
      </c>
      <c r="AN5" s="36" t="s">
        <v>1500</v>
      </c>
      <c r="AO5" s="36" t="s">
        <v>1501</v>
      </c>
      <c r="AP5" s="36" t="s">
        <v>1503</v>
      </c>
      <c r="AQ5" s="36" t="s">
        <v>1505</v>
      </c>
      <c r="AR5" s="36" t="s">
        <v>1501</v>
      </c>
      <c r="AS5" s="36" t="s">
        <v>1503</v>
      </c>
      <c r="AT5" s="36" t="s">
        <v>1500</v>
      </c>
    </row>
    <row r="6" spans="1:72" s="3" customFormat="1" ht="37.5">
      <c r="A6" s="263"/>
      <c r="B6" s="63" t="s">
        <v>1515</v>
      </c>
      <c r="C6" s="218" t="s">
        <v>60</v>
      </c>
      <c r="D6" s="218">
        <v>11350</v>
      </c>
      <c r="E6" s="278">
        <v>11327</v>
      </c>
      <c r="F6" s="278">
        <v>11302</v>
      </c>
      <c r="G6" s="278">
        <v>11260</v>
      </c>
      <c r="H6" s="278">
        <v>11242</v>
      </c>
      <c r="I6" s="278">
        <v>11165</v>
      </c>
      <c r="J6" s="278">
        <v>11100</v>
      </c>
      <c r="K6" s="278">
        <v>11044</v>
      </c>
      <c r="L6" s="278">
        <v>11002</v>
      </c>
      <c r="M6" s="278">
        <v>10924</v>
      </c>
      <c r="N6" s="278">
        <v>10843</v>
      </c>
      <c r="O6" s="278">
        <v>10809</v>
      </c>
      <c r="P6" s="278">
        <v>10811</v>
      </c>
      <c r="Q6" s="278">
        <v>10786</v>
      </c>
      <c r="R6" s="278">
        <v>10800</v>
      </c>
      <c r="S6" s="278">
        <v>10816</v>
      </c>
      <c r="T6" s="278">
        <v>10860</v>
      </c>
      <c r="U6" s="278">
        <v>10873</v>
      </c>
      <c r="V6" s="278">
        <v>10904</v>
      </c>
      <c r="W6" s="278">
        <v>10944</v>
      </c>
      <c r="X6" s="278">
        <v>10987</v>
      </c>
      <c r="Y6" s="278">
        <v>11003</v>
      </c>
      <c r="Z6" s="278">
        <v>11053</v>
      </c>
      <c r="AA6" s="278">
        <v>11104</v>
      </c>
      <c r="AB6" s="278">
        <v>11149</v>
      </c>
      <c r="AC6" s="278">
        <v>11216</v>
      </c>
      <c r="AD6" s="202"/>
      <c r="AE6" s="202"/>
      <c r="AF6" s="202"/>
      <c r="AG6" s="23"/>
      <c r="AH6" s="57">
        <v>2021</v>
      </c>
      <c r="AI6" s="208">
        <v>11252</v>
      </c>
      <c r="AJ6" s="208">
        <v>11327</v>
      </c>
      <c r="AK6" s="208">
        <v>11327</v>
      </c>
      <c r="AL6" s="208">
        <v>11695</v>
      </c>
      <c r="AM6" s="208">
        <v>11403</v>
      </c>
      <c r="AN6" s="208">
        <v>11403</v>
      </c>
      <c r="AO6" s="208">
        <v>11329</v>
      </c>
      <c r="AP6" s="208">
        <v>11403</v>
      </c>
      <c r="AQ6" s="208">
        <v>11457</v>
      </c>
      <c r="AR6" s="208">
        <v>11531</v>
      </c>
      <c r="AS6" s="208">
        <v>11531</v>
      </c>
      <c r="AT6" s="208">
        <v>11531</v>
      </c>
      <c r="AU6" s="34"/>
      <c r="AV6" s="109"/>
      <c r="AW6" s="41"/>
      <c r="AZ6" s="29"/>
      <c r="BA6" s="99"/>
      <c r="BB6" s="41"/>
      <c r="BC6" s="41"/>
      <c r="BD6" s="23"/>
      <c r="BE6" s="38"/>
      <c r="BF6" s="41"/>
      <c r="BG6" s="41"/>
      <c r="BI6" s="41"/>
      <c r="BJ6" s="41"/>
      <c r="BN6" s="29"/>
      <c r="BR6" s="41"/>
    </row>
    <row r="7" spans="1:72" s="3" customFormat="1" ht="37.5">
      <c r="A7" s="263"/>
      <c r="B7" s="63" t="s">
        <v>230</v>
      </c>
      <c r="C7" s="218" t="s">
        <v>60</v>
      </c>
      <c r="D7" s="218"/>
      <c r="E7" s="208">
        <f t="shared" ref="E7" si="35">E6-D6</f>
        <v>-23</v>
      </c>
      <c r="F7" s="208">
        <f t="shared" ref="F7" si="36">F6-E6</f>
        <v>-25</v>
      </c>
      <c r="G7" s="208">
        <f t="shared" ref="G7" si="37">G6-F6</f>
        <v>-42</v>
      </c>
      <c r="H7" s="208">
        <f t="shared" ref="H7" si="38">H6-G6</f>
        <v>-18</v>
      </c>
      <c r="I7" s="208">
        <f t="shared" ref="I7" si="39">I6-H6</f>
        <v>-77</v>
      </c>
      <c r="J7" s="208">
        <f t="shared" ref="J7" si="40">J6-I6</f>
        <v>-65</v>
      </c>
      <c r="K7" s="208">
        <f t="shared" ref="K7" si="41">K6-J6</f>
        <v>-56</v>
      </c>
      <c r="L7" s="208">
        <f t="shared" ref="L7" si="42">L6-K6</f>
        <v>-42</v>
      </c>
      <c r="M7" s="208">
        <f t="shared" ref="M7" si="43">M6-L6</f>
        <v>-78</v>
      </c>
      <c r="N7" s="208">
        <f t="shared" ref="N7" si="44">N6-M6</f>
        <v>-81</v>
      </c>
      <c r="O7" s="208">
        <f t="shared" ref="O7" si="45">O6-N6</f>
        <v>-34</v>
      </c>
      <c r="P7" s="208">
        <f t="shared" ref="P7" si="46">P6-O6</f>
        <v>2</v>
      </c>
      <c r="Q7" s="208">
        <f t="shared" ref="Q7" si="47">Q6-P6</f>
        <v>-25</v>
      </c>
      <c r="R7" s="208">
        <f t="shared" ref="R7" si="48">R6-Q6</f>
        <v>14</v>
      </c>
      <c r="S7" s="208">
        <f t="shared" ref="S7" si="49">S6-R6</f>
        <v>16</v>
      </c>
      <c r="T7" s="208">
        <f t="shared" ref="T7" si="50">T6-S6</f>
        <v>44</v>
      </c>
      <c r="U7" s="208">
        <f t="shared" ref="U7" si="51">U6-T6</f>
        <v>13</v>
      </c>
      <c r="V7" s="208">
        <f t="shared" ref="V7" si="52">V6-U6</f>
        <v>31</v>
      </c>
      <c r="W7" s="208">
        <f t="shared" ref="W7" si="53">W6-V6</f>
        <v>40</v>
      </c>
      <c r="X7" s="208">
        <f t="shared" ref="X7" si="54">X6-W6</f>
        <v>43</v>
      </c>
      <c r="Y7" s="208">
        <f t="shared" ref="Y7" si="55">Y6-X6</f>
        <v>16</v>
      </c>
      <c r="Z7" s="208">
        <f t="shared" ref="Z7" si="56">Z6-Y6</f>
        <v>50</v>
      </c>
      <c r="AA7" s="208">
        <f t="shared" ref="AA7" si="57">AA6-Z6</f>
        <v>51</v>
      </c>
      <c r="AB7" s="208">
        <f t="shared" ref="AB7" si="58">AB6-AA6</f>
        <v>45</v>
      </c>
      <c r="AC7" s="208">
        <f t="shared" ref="AC7" si="59">AC6-AB6</f>
        <v>67</v>
      </c>
      <c r="AD7" s="36" t="s">
        <v>1514</v>
      </c>
      <c r="AE7" s="36" t="s">
        <v>1487</v>
      </c>
      <c r="AF7" s="203" t="s">
        <v>1488</v>
      </c>
      <c r="AG7" s="23"/>
      <c r="AH7" s="57">
        <v>2022</v>
      </c>
      <c r="AI7" s="208">
        <v>11199</v>
      </c>
      <c r="AJ7" s="208">
        <v>11302</v>
      </c>
      <c r="AK7" s="208">
        <v>11302</v>
      </c>
      <c r="AL7" s="208">
        <v>11797</v>
      </c>
      <c r="AM7" s="208">
        <v>11458</v>
      </c>
      <c r="AN7" s="208">
        <v>11458</v>
      </c>
      <c r="AO7" s="208">
        <v>11355</v>
      </c>
      <c r="AP7" s="208">
        <v>11458</v>
      </c>
      <c r="AQ7" s="208">
        <v>11613</v>
      </c>
      <c r="AR7" s="208">
        <v>11715</v>
      </c>
      <c r="AS7" s="208">
        <v>11715</v>
      </c>
      <c r="AT7" s="208">
        <v>11715</v>
      </c>
      <c r="AU7" s="28"/>
      <c r="AV7" s="124"/>
      <c r="AW7" s="41"/>
      <c r="AZ7" s="29"/>
      <c r="BA7" s="99"/>
      <c r="BB7" s="41"/>
      <c r="BC7" s="41"/>
      <c r="BD7" s="23"/>
      <c r="BE7" s="38"/>
      <c r="BF7" s="41"/>
      <c r="BG7" s="41"/>
      <c r="BI7" s="41"/>
      <c r="BJ7" s="41"/>
      <c r="BN7" s="29"/>
      <c r="BR7" s="41"/>
    </row>
    <row r="8" spans="1:72" s="3" customFormat="1" ht="18.75">
      <c r="A8" s="263"/>
      <c r="B8" s="63" t="s">
        <v>231</v>
      </c>
      <c r="C8" s="218" t="s">
        <v>61</v>
      </c>
      <c r="D8" s="218"/>
      <c r="E8" s="64">
        <f t="shared" ref="E8" si="60">E7/D6</f>
        <v>-2.0264317180616739E-3</v>
      </c>
      <c r="F8" s="64">
        <f t="shared" ref="F8" si="61">F7/E6</f>
        <v>-2.207115741149466E-3</v>
      </c>
      <c r="G8" s="64">
        <f t="shared" ref="G8" si="62">G7/F6</f>
        <v>-3.7161564324898247E-3</v>
      </c>
      <c r="H8" s="64">
        <f t="shared" ref="H8" si="63">H7/G6</f>
        <v>-1.5985790408525756E-3</v>
      </c>
      <c r="I8" s="64">
        <f t="shared" ref="I8" si="64">I7/H6</f>
        <v>-6.8493150684931503E-3</v>
      </c>
      <c r="J8" s="64">
        <f t="shared" ref="J8" si="65">J7/I6</f>
        <v>-5.8217644424540978E-3</v>
      </c>
      <c r="K8" s="64">
        <f t="shared" ref="K8" si="66">K7/J6</f>
        <v>-5.0450450450450447E-3</v>
      </c>
      <c r="L8" s="64">
        <f t="shared" ref="L8" si="67">L7/K6</f>
        <v>-3.8029699384281059E-3</v>
      </c>
      <c r="M8" s="64">
        <f t="shared" ref="M8" si="68">M7/L6</f>
        <v>-7.0896200690783494E-3</v>
      </c>
      <c r="N8" s="64">
        <f t="shared" ref="N8" si="69">N7/M6</f>
        <v>-7.4148663493225925E-3</v>
      </c>
      <c r="O8" s="64">
        <f t="shared" ref="O8" si="70">O7/N6</f>
        <v>-3.1356635617449044E-3</v>
      </c>
      <c r="P8" s="64">
        <f t="shared" ref="P8" si="71">P7/O6</f>
        <v>1.8503099269127579E-4</v>
      </c>
      <c r="Q8" s="64">
        <f t="shared" ref="Q8" si="72">Q7/P6</f>
        <v>-2.3124595319581908E-3</v>
      </c>
      <c r="R8" s="64">
        <f t="shared" ref="R8" si="73">R7/Q6</f>
        <v>1.297978861487113E-3</v>
      </c>
      <c r="S8" s="64">
        <f t="shared" ref="S8" si="74">S7/R6</f>
        <v>1.4814814814814814E-3</v>
      </c>
      <c r="T8" s="64">
        <f t="shared" ref="T8" si="75">T7/S6</f>
        <v>4.0680473372781065E-3</v>
      </c>
      <c r="U8" s="64">
        <f t="shared" ref="U8" si="76">U7/T6</f>
        <v>1.1970534069981583E-3</v>
      </c>
      <c r="V8" s="64">
        <f t="shared" ref="V8" si="77">V7/U6</f>
        <v>2.8510990526993468E-3</v>
      </c>
      <c r="W8" s="64">
        <f t="shared" ref="W8" si="78">W7/V6</f>
        <v>3.6683785766691121E-3</v>
      </c>
      <c r="X8" s="64">
        <f t="shared" ref="X8" si="79">X7/W6</f>
        <v>3.9290935672514618E-3</v>
      </c>
      <c r="Y8" s="64">
        <f t="shared" ref="Y8" si="80">Y7/X6</f>
        <v>1.4562664967689087E-3</v>
      </c>
      <c r="Z8" s="64">
        <f t="shared" ref="Z8" si="81">Z7/Y6</f>
        <v>4.5442152140325364E-3</v>
      </c>
      <c r="AA8" s="64">
        <f t="shared" ref="AA8" si="82">AA7/Z6</f>
        <v>4.6141319098887178E-3</v>
      </c>
      <c r="AB8" s="64">
        <f t="shared" ref="AB8" si="83">AB7/AA6</f>
        <v>4.0525936599423631E-3</v>
      </c>
      <c r="AC8" s="64">
        <f t="shared" ref="AC8" si="84">AC7/AB6</f>
        <v>6.0095075791550814E-3</v>
      </c>
      <c r="AD8" s="276">
        <f>(N6/D6)^(1/(9))-1</f>
        <v>-5.0646902570173902E-3</v>
      </c>
      <c r="AE8" s="276">
        <f>(AC6/D6)^(1/(25))-1</f>
        <v>-4.7494372391265749E-4</v>
      </c>
      <c r="AF8" s="275" t="s">
        <v>1517</v>
      </c>
      <c r="AG8" s="23"/>
      <c r="AH8" s="57">
        <v>2023</v>
      </c>
      <c r="AI8" s="208">
        <v>11015</v>
      </c>
      <c r="AJ8" s="208">
        <v>11260</v>
      </c>
      <c r="AK8" s="208">
        <v>11306</v>
      </c>
      <c r="AL8" s="208">
        <v>11886</v>
      </c>
      <c r="AM8" s="208">
        <v>11449</v>
      </c>
      <c r="AN8" s="208">
        <v>11541</v>
      </c>
      <c r="AO8" s="208">
        <v>11315</v>
      </c>
      <c r="AP8" s="208">
        <v>11384</v>
      </c>
      <c r="AQ8" s="208">
        <v>11748</v>
      </c>
      <c r="AR8" s="208">
        <v>11835</v>
      </c>
      <c r="AS8" s="208">
        <v>11770</v>
      </c>
      <c r="AT8" s="208">
        <v>11927</v>
      </c>
      <c r="AU8" s="34"/>
      <c r="AV8" s="109"/>
      <c r="AW8" s="41"/>
      <c r="AZ8" s="29"/>
      <c r="BA8" s="99"/>
      <c r="BB8" s="41"/>
      <c r="BC8" s="41"/>
      <c r="BD8" s="23"/>
      <c r="BE8" s="38"/>
      <c r="BF8" s="41"/>
      <c r="BG8" s="41"/>
      <c r="BI8" s="41"/>
      <c r="BJ8" s="41"/>
      <c r="BN8" s="29"/>
      <c r="BR8" s="41"/>
      <c r="BT8" s="5"/>
    </row>
    <row r="9" spans="1:72" ht="18.75">
      <c r="A9" s="263"/>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H9" s="57">
        <v>2024</v>
      </c>
      <c r="AI9" s="208">
        <v>10835</v>
      </c>
      <c r="AJ9" s="208">
        <v>11242</v>
      </c>
      <c r="AK9" s="208">
        <v>11333</v>
      </c>
      <c r="AL9" s="208">
        <v>11993</v>
      </c>
      <c r="AM9" s="208">
        <v>11459</v>
      </c>
      <c r="AN9" s="208">
        <v>11643</v>
      </c>
      <c r="AO9" s="208">
        <v>11265</v>
      </c>
      <c r="AP9" s="208">
        <v>11337</v>
      </c>
      <c r="AQ9" s="208">
        <v>11860</v>
      </c>
      <c r="AR9" s="208">
        <v>11961</v>
      </c>
      <c r="AS9" s="208">
        <v>11839</v>
      </c>
      <c r="AT9" s="208">
        <v>12144</v>
      </c>
    </row>
    <row r="10" spans="1:72" ht="37.5">
      <c r="A10" s="263"/>
      <c r="B10" s="63" t="s">
        <v>1516</v>
      </c>
      <c r="C10" s="218" t="s">
        <v>60</v>
      </c>
      <c r="D10" s="218">
        <v>11350</v>
      </c>
      <c r="E10" s="278">
        <v>11531</v>
      </c>
      <c r="F10" s="278">
        <v>11715</v>
      </c>
      <c r="G10" s="278">
        <v>11835</v>
      </c>
      <c r="H10" s="278">
        <v>11961</v>
      </c>
      <c r="I10" s="278">
        <v>11972</v>
      </c>
      <c r="J10" s="278">
        <v>11956</v>
      </c>
      <c r="K10" s="278">
        <v>11955</v>
      </c>
      <c r="L10" s="278">
        <v>11969</v>
      </c>
      <c r="M10" s="278">
        <v>11949</v>
      </c>
      <c r="N10" s="278">
        <v>11928</v>
      </c>
      <c r="O10" s="278">
        <v>11958</v>
      </c>
      <c r="P10" s="278">
        <v>12029</v>
      </c>
      <c r="Q10" s="278">
        <v>12084</v>
      </c>
      <c r="R10" s="278">
        <v>12187</v>
      </c>
      <c r="S10" s="278">
        <v>12302</v>
      </c>
      <c r="T10" s="278">
        <v>12449</v>
      </c>
      <c r="U10" s="278">
        <v>12570</v>
      </c>
      <c r="V10" s="278">
        <v>12705</v>
      </c>
      <c r="W10" s="278">
        <v>12848</v>
      </c>
      <c r="X10" s="278">
        <v>12988</v>
      </c>
      <c r="Y10" s="278">
        <v>13086</v>
      </c>
      <c r="Z10" s="278">
        <v>13209</v>
      </c>
      <c r="AA10" s="278">
        <v>13324</v>
      </c>
      <c r="AB10" s="278">
        <v>13424</v>
      </c>
      <c r="AC10" s="278">
        <v>13537</v>
      </c>
      <c r="AD10" s="202"/>
      <c r="AE10" s="202"/>
      <c r="AF10" s="202"/>
      <c r="AH10" s="57">
        <v>2025</v>
      </c>
      <c r="AI10" s="208">
        <v>10588</v>
      </c>
      <c r="AJ10" s="208">
        <v>11165</v>
      </c>
      <c r="AK10" s="208">
        <v>11300</v>
      </c>
      <c r="AL10" s="208">
        <v>12038</v>
      </c>
      <c r="AM10" s="208">
        <v>11391</v>
      </c>
      <c r="AN10" s="208">
        <v>11662</v>
      </c>
      <c r="AO10" s="208">
        <v>11113</v>
      </c>
      <c r="AP10" s="208">
        <v>11228</v>
      </c>
      <c r="AQ10" s="208">
        <v>11829</v>
      </c>
      <c r="AR10" s="208">
        <v>11972</v>
      </c>
      <c r="AS10" s="208">
        <v>11809</v>
      </c>
      <c r="AT10" s="208">
        <v>12243</v>
      </c>
    </row>
    <row r="11" spans="1:72" ht="37.5">
      <c r="A11" s="263"/>
      <c r="B11" s="63" t="s">
        <v>230</v>
      </c>
      <c r="C11" s="218" t="s">
        <v>60</v>
      </c>
      <c r="D11" s="218"/>
      <c r="E11" s="208">
        <f t="shared" ref="E11" si="85">E10-D10</f>
        <v>181</v>
      </c>
      <c r="F11" s="208">
        <f t="shared" ref="F11" si="86">F10-E10</f>
        <v>184</v>
      </c>
      <c r="G11" s="208">
        <f t="shared" ref="G11" si="87">G10-F10</f>
        <v>120</v>
      </c>
      <c r="H11" s="208">
        <f t="shared" ref="H11" si="88">H10-G10</f>
        <v>126</v>
      </c>
      <c r="I11" s="208">
        <f t="shared" ref="I11" si="89">I10-H10</f>
        <v>11</v>
      </c>
      <c r="J11" s="208">
        <f t="shared" ref="J11" si="90">J10-I10</f>
        <v>-16</v>
      </c>
      <c r="K11" s="208">
        <f t="shared" ref="K11" si="91">K10-J10</f>
        <v>-1</v>
      </c>
      <c r="L11" s="208">
        <f t="shared" ref="L11" si="92">L10-K10</f>
        <v>14</v>
      </c>
      <c r="M11" s="208">
        <f t="shared" ref="M11" si="93">M10-L10</f>
        <v>-20</v>
      </c>
      <c r="N11" s="208">
        <f t="shared" ref="N11" si="94">N10-M10</f>
        <v>-21</v>
      </c>
      <c r="O11" s="208">
        <f t="shared" ref="O11" si="95">O10-N10</f>
        <v>30</v>
      </c>
      <c r="P11" s="208">
        <f t="shared" ref="P11" si="96">P10-O10</f>
        <v>71</v>
      </c>
      <c r="Q11" s="208">
        <f t="shared" ref="Q11" si="97">Q10-P10</f>
        <v>55</v>
      </c>
      <c r="R11" s="208">
        <f t="shared" ref="R11" si="98">R10-Q10</f>
        <v>103</v>
      </c>
      <c r="S11" s="208">
        <f t="shared" ref="S11" si="99">S10-R10</f>
        <v>115</v>
      </c>
      <c r="T11" s="208">
        <f t="shared" ref="T11" si="100">T10-S10</f>
        <v>147</v>
      </c>
      <c r="U11" s="208">
        <f t="shared" ref="U11" si="101">U10-T10</f>
        <v>121</v>
      </c>
      <c r="V11" s="208">
        <f t="shared" ref="V11" si="102">V10-U10</f>
        <v>135</v>
      </c>
      <c r="W11" s="208">
        <f t="shared" ref="W11" si="103">W10-V10</f>
        <v>143</v>
      </c>
      <c r="X11" s="208">
        <f t="shared" ref="X11" si="104">X10-W10</f>
        <v>140</v>
      </c>
      <c r="Y11" s="208">
        <f t="shared" ref="Y11" si="105">Y10-X10</f>
        <v>98</v>
      </c>
      <c r="Z11" s="208">
        <f t="shared" ref="Z11" si="106">Z10-Y10</f>
        <v>123</v>
      </c>
      <c r="AA11" s="208">
        <f t="shared" ref="AA11" si="107">AA10-Z10</f>
        <v>115</v>
      </c>
      <c r="AB11" s="208">
        <f t="shared" ref="AB11" si="108">AB10-AA10</f>
        <v>100</v>
      </c>
      <c r="AC11" s="208">
        <f t="shared" ref="AC11" si="109">AC10-AB10</f>
        <v>113</v>
      </c>
      <c r="AD11" s="36" t="s">
        <v>1514</v>
      </c>
      <c r="AE11" s="36" t="s">
        <v>1487</v>
      </c>
      <c r="AF11" s="203" t="s">
        <v>1488</v>
      </c>
      <c r="AH11" s="57">
        <v>2026</v>
      </c>
      <c r="AI11" s="208">
        <v>10321</v>
      </c>
      <c r="AJ11" s="208">
        <v>11100</v>
      </c>
      <c r="AK11" s="208">
        <v>11281</v>
      </c>
      <c r="AL11" s="208">
        <v>12108</v>
      </c>
      <c r="AM11" s="208">
        <v>11323</v>
      </c>
      <c r="AN11" s="208">
        <v>11679</v>
      </c>
      <c r="AO11" s="208">
        <v>10919</v>
      </c>
      <c r="AP11" s="208">
        <v>11123</v>
      </c>
      <c r="AQ11" s="208">
        <v>11728</v>
      </c>
      <c r="AR11" s="208">
        <v>11956</v>
      </c>
      <c r="AS11" s="208">
        <v>11757</v>
      </c>
      <c r="AT11" s="208">
        <v>12313</v>
      </c>
    </row>
    <row r="12" spans="1:72" ht="18.75">
      <c r="A12" s="263"/>
      <c r="B12" s="63" t="s">
        <v>231</v>
      </c>
      <c r="C12" s="218" t="s">
        <v>61</v>
      </c>
      <c r="D12" s="218"/>
      <c r="E12" s="64">
        <f t="shared" ref="E12" si="110">E11/D10</f>
        <v>1.5947136563876651E-2</v>
      </c>
      <c r="F12" s="64">
        <f t="shared" ref="F12" si="111">F11/E10</f>
        <v>1.5956985517301188E-2</v>
      </c>
      <c r="G12" s="64">
        <f t="shared" ref="G12" si="112">G11/F10</f>
        <v>1.0243277848911651E-2</v>
      </c>
      <c r="H12" s="64">
        <f t="shared" ref="H12" si="113">H11/G10</f>
        <v>1.064638783269962E-2</v>
      </c>
      <c r="I12" s="64">
        <f t="shared" ref="I12" si="114">I11/H10</f>
        <v>9.1965554719505057E-4</v>
      </c>
      <c r="J12" s="64">
        <f t="shared" ref="J12" si="115">J11/I10</f>
        <v>-1.3364517206815904E-3</v>
      </c>
      <c r="K12" s="64">
        <f t="shared" ref="K12" si="116">K11/J10</f>
        <v>-8.3640013382402139E-5</v>
      </c>
      <c r="L12" s="64">
        <f t="shared" ref="L12" si="117">L11/K10</f>
        <v>1.1710581346716855E-3</v>
      </c>
      <c r="M12" s="64">
        <f t="shared" ref="M12" si="118">M11/L10</f>
        <v>-1.6709833737154314E-3</v>
      </c>
      <c r="N12" s="64">
        <f t="shared" ref="N12" si="119">N11/M10</f>
        <v>-1.7574692442882249E-3</v>
      </c>
      <c r="O12" s="64">
        <f t="shared" ref="O12" si="120">O11/N10</f>
        <v>2.5150905432595573E-3</v>
      </c>
      <c r="P12" s="64">
        <f t="shared" ref="P12" si="121">P11/O10</f>
        <v>5.9374477337347381E-3</v>
      </c>
      <c r="Q12" s="64">
        <f t="shared" ref="Q12" si="122">Q11/P10</f>
        <v>4.5722836478510271E-3</v>
      </c>
      <c r="R12" s="64">
        <f t="shared" ref="R12" si="123">R11/Q10</f>
        <v>8.5236676597153262E-3</v>
      </c>
      <c r="S12" s="64">
        <f t="shared" ref="S12" si="124">S11/R10</f>
        <v>9.4362845655206369E-3</v>
      </c>
      <c r="T12" s="64">
        <f t="shared" ref="T12" si="125">T11/S10</f>
        <v>1.1949276540399935E-2</v>
      </c>
      <c r="U12" s="64">
        <f t="shared" ref="U12" si="126">U11/T10</f>
        <v>9.7196561972849229E-3</v>
      </c>
      <c r="V12" s="64">
        <f t="shared" ref="V12" si="127">V11/U10</f>
        <v>1.0739856801909307E-2</v>
      </c>
      <c r="W12" s="64">
        <f t="shared" ref="W12" si="128">W11/V10</f>
        <v>1.1255411255411256E-2</v>
      </c>
      <c r="X12" s="64">
        <f t="shared" ref="X12" si="129">X11/W10</f>
        <v>1.0896637608966376E-2</v>
      </c>
      <c r="Y12" s="64">
        <f t="shared" ref="Y12" si="130">Y11/X10</f>
        <v>7.545426547582384E-3</v>
      </c>
      <c r="Z12" s="64">
        <f t="shared" ref="Z12" si="131">Z11/Y10</f>
        <v>9.3993580926180643E-3</v>
      </c>
      <c r="AA12" s="64">
        <f t="shared" ref="AA12" si="132">AA11/Z10</f>
        <v>8.7061851767734118E-3</v>
      </c>
      <c r="AB12" s="64">
        <f t="shared" ref="AB12" si="133">AB11/AA10</f>
        <v>7.5052536775743021E-3</v>
      </c>
      <c r="AC12" s="64">
        <f t="shared" ref="AC12" si="134">AC11/AB10</f>
        <v>8.4177592371871279E-3</v>
      </c>
      <c r="AD12" s="276">
        <f>(N10/D10)^(1/(9))-1</f>
        <v>5.5342391382651179E-3</v>
      </c>
      <c r="AE12" s="276">
        <f>(AC10/D10)^(1/(25))-1</f>
        <v>7.0732554641872447E-3</v>
      </c>
      <c r="AF12" s="275" t="s">
        <v>1518</v>
      </c>
      <c r="AH12" s="57">
        <v>2027</v>
      </c>
      <c r="AI12" s="208">
        <v>10079</v>
      </c>
      <c r="AJ12" s="208">
        <v>11044</v>
      </c>
      <c r="AK12" s="208">
        <v>11270</v>
      </c>
      <c r="AL12" s="208">
        <v>12187</v>
      </c>
      <c r="AM12" s="208">
        <v>11269</v>
      </c>
      <c r="AN12" s="208">
        <v>11708</v>
      </c>
      <c r="AO12" s="208">
        <v>10744</v>
      </c>
      <c r="AP12" s="208">
        <v>11042</v>
      </c>
      <c r="AQ12" s="208">
        <v>11643</v>
      </c>
      <c r="AR12" s="208">
        <v>11955</v>
      </c>
      <c r="AS12" s="208">
        <v>11728</v>
      </c>
      <c r="AT12" s="208">
        <v>12394</v>
      </c>
    </row>
    <row r="13" spans="1:72" ht="18.75">
      <c r="A13" s="12"/>
      <c r="AH13" s="57">
        <v>2028</v>
      </c>
      <c r="AI13" s="208">
        <v>9821</v>
      </c>
      <c r="AJ13" s="208">
        <v>11002</v>
      </c>
      <c r="AK13" s="208">
        <v>11276</v>
      </c>
      <c r="AL13" s="208">
        <v>12293</v>
      </c>
      <c r="AM13" s="208">
        <v>11232</v>
      </c>
      <c r="AN13" s="208">
        <v>11753</v>
      </c>
      <c r="AO13" s="208">
        <v>10548</v>
      </c>
      <c r="AP13" s="208">
        <v>10982</v>
      </c>
      <c r="AQ13" s="208">
        <v>11534</v>
      </c>
      <c r="AR13" s="208">
        <v>11969</v>
      </c>
      <c r="AS13" s="208">
        <v>11719</v>
      </c>
      <c r="AT13" s="208">
        <v>12490</v>
      </c>
    </row>
    <row r="14" spans="1:72" ht="18.75">
      <c r="A14" s="12"/>
      <c r="AH14" s="57">
        <v>2029</v>
      </c>
      <c r="AI14" s="208">
        <v>9504</v>
      </c>
      <c r="AJ14" s="208">
        <v>10924</v>
      </c>
      <c r="AK14" s="208">
        <v>11236</v>
      </c>
      <c r="AL14" s="208">
        <v>12342</v>
      </c>
      <c r="AM14" s="208">
        <v>11165</v>
      </c>
      <c r="AN14" s="208">
        <v>11751</v>
      </c>
      <c r="AO14" s="208">
        <v>10276</v>
      </c>
      <c r="AP14" s="208">
        <v>10908</v>
      </c>
      <c r="AQ14" s="208">
        <v>11334</v>
      </c>
      <c r="AR14" s="208">
        <v>11949</v>
      </c>
      <c r="AS14" s="208">
        <v>11692</v>
      </c>
      <c r="AT14" s="208">
        <v>12535</v>
      </c>
    </row>
    <row r="15" spans="1:72" ht="18.75">
      <c r="A15" s="58" t="s">
        <v>53</v>
      </c>
      <c r="AH15" s="57">
        <v>2030</v>
      </c>
      <c r="AI15" s="208">
        <v>9170</v>
      </c>
      <c r="AJ15" s="208">
        <v>10843</v>
      </c>
      <c r="AK15" s="208">
        <v>11192</v>
      </c>
      <c r="AL15" s="208">
        <v>12392</v>
      </c>
      <c r="AM15" s="208">
        <v>11100</v>
      </c>
      <c r="AN15" s="208">
        <v>11744</v>
      </c>
      <c r="AO15" s="208">
        <v>9983</v>
      </c>
      <c r="AP15" s="208">
        <v>10838</v>
      </c>
      <c r="AQ15" s="208">
        <v>11106</v>
      </c>
      <c r="AR15" s="208">
        <v>11928</v>
      </c>
      <c r="AS15" s="208">
        <v>11667</v>
      </c>
      <c r="AT15" s="208">
        <v>12572</v>
      </c>
    </row>
    <row r="16" spans="1:72" ht="18.75">
      <c r="A16" s="3"/>
      <c r="AH16" s="57">
        <v>2031</v>
      </c>
      <c r="AI16" s="208">
        <v>9054</v>
      </c>
      <c r="AJ16" s="208">
        <v>10809</v>
      </c>
      <c r="AK16" s="208">
        <v>11192</v>
      </c>
      <c r="AL16" s="208">
        <v>12483</v>
      </c>
      <c r="AM16" s="208">
        <v>11086</v>
      </c>
      <c r="AN16" s="208">
        <v>11781</v>
      </c>
      <c r="AO16" s="208">
        <v>9902</v>
      </c>
      <c r="AP16" s="208">
        <v>10827</v>
      </c>
      <c r="AQ16" s="208">
        <v>11085</v>
      </c>
      <c r="AR16" s="208">
        <v>11958</v>
      </c>
      <c r="AS16" s="208">
        <v>11699</v>
      </c>
      <c r="AT16" s="208">
        <v>12653</v>
      </c>
    </row>
    <row r="17" spans="1:46" ht="18.75">
      <c r="A17" s="41"/>
      <c r="AH17" s="57">
        <v>2032</v>
      </c>
      <c r="AI17" s="208">
        <v>8984</v>
      </c>
      <c r="AJ17" s="208">
        <v>10811</v>
      </c>
      <c r="AK17" s="208">
        <v>11227</v>
      </c>
      <c r="AL17" s="208">
        <v>12615</v>
      </c>
      <c r="AM17" s="208">
        <v>11113</v>
      </c>
      <c r="AN17" s="208">
        <v>11854</v>
      </c>
      <c r="AO17" s="208">
        <v>9868</v>
      </c>
      <c r="AP17" s="208">
        <v>10856</v>
      </c>
      <c r="AQ17" s="208">
        <v>11109</v>
      </c>
      <c r="AR17" s="208">
        <v>12029</v>
      </c>
      <c r="AS17" s="208">
        <v>11771</v>
      </c>
      <c r="AT17" s="208">
        <v>12770</v>
      </c>
    </row>
    <row r="18" spans="1:46" ht="18.75">
      <c r="A18" s="41"/>
      <c r="AH18" s="57">
        <v>2033</v>
      </c>
      <c r="AI18" s="208">
        <v>8898</v>
      </c>
      <c r="AJ18" s="208">
        <v>10786</v>
      </c>
      <c r="AK18" s="208">
        <v>11226</v>
      </c>
      <c r="AL18" s="208">
        <v>12699</v>
      </c>
      <c r="AM18" s="208">
        <v>11122</v>
      </c>
      <c r="AN18" s="208">
        <v>11893</v>
      </c>
      <c r="AO18" s="208">
        <v>9815</v>
      </c>
      <c r="AP18" s="208">
        <v>10873</v>
      </c>
      <c r="AQ18" s="208">
        <v>11107</v>
      </c>
      <c r="AR18" s="208">
        <v>12084</v>
      </c>
      <c r="AS18" s="208">
        <v>11834</v>
      </c>
      <c r="AT18" s="208">
        <v>12855</v>
      </c>
    </row>
    <row r="19" spans="1:46" ht="18.75">
      <c r="A19" s="41"/>
      <c r="AH19" s="57">
        <v>2034</v>
      </c>
      <c r="AI19" s="208">
        <v>8862</v>
      </c>
      <c r="AJ19" s="208">
        <v>10800</v>
      </c>
      <c r="AK19" s="208">
        <v>11261</v>
      </c>
      <c r="AL19" s="208">
        <v>12822</v>
      </c>
      <c r="AM19" s="208">
        <v>11177</v>
      </c>
      <c r="AN19" s="208">
        <v>11973</v>
      </c>
      <c r="AO19" s="208">
        <v>9816</v>
      </c>
      <c r="AP19" s="208">
        <v>10934</v>
      </c>
      <c r="AQ19" s="208">
        <v>11161</v>
      </c>
      <c r="AR19" s="208">
        <v>12187</v>
      </c>
      <c r="AS19" s="208">
        <v>11944</v>
      </c>
      <c r="AT19" s="208">
        <v>12983</v>
      </c>
    </row>
    <row r="20" spans="1:46" ht="18.75">
      <c r="A20" s="41"/>
      <c r="AH20" s="57">
        <v>2035</v>
      </c>
      <c r="AI20" s="208">
        <v>8829</v>
      </c>
      <c r="AJ20" s="208">
        <v>10816</v>
      </c>
      <c r="AK20" s="208">
        <v>11297</v>
      </c>
      <c r="AL20" s="208">
        <v>12947</v>
      </c>
      <c r="AM20" s="208">
        <v>11240</v>
      </c>
      <c r="AN20" s="208">
        <v>12055</v>
      </c>
      <c r="AO20" s="208">
        <v>9825</v>
      </c>
      <c r="AP20" s="208">
        <v>11003</v>
      </c>
      <c r="AQ20" s="208">
        <v>11221</v>
      </c>
      <c r="AR20" s="208">
        <v>12302</v>
      </c>
      <c r="AS20" s="208">
        <v>12064</v>
      </c>
      <c r="AT20" s="208">
        <v>13117</v>
      </c>
    </row>
    <row r="21" spans="1:46" ht="18.75">
      <c r="A21" s="41"/>
      <c r="AH21" s="57">
        <v>2036</v>
      </c>
      <c r="AI21" s="208">
        <v>8831</v>
      </c>
      <c r="AJ21" s="208">
        <v>10860</v>
      </c>
      <c r="AK21" s="208">
        <v>11358</v>
      </c>
      <c r="AL21" s="208">
        <v>13104</v>
      </c>
      <c r="AM21" s="208">
        <v>11333</v>
      </c>
      <c r="AN21" s="208">
        <v>12167</v>
      </c>
      <c r="AO21" s="208">
        <v>9875</v>
      </c>
      <c r="AP21" s="208">
        <v>11099</v>
      </c>
      <c r="AQ21" s="208">
        <v>11326</v>
      </c>
      <c r="AR21" s="208">
        <v>12449</v>
      </c>
      <c r="AS21" s="208">
        <v>12214</v>
      </c>
      <c r="AT21" s="208">
        <v>13283</v>
      </c>
    </row>
    <row r="22" spans="1:46" ht="18.75">
      <c r="A22" s="41"/>
      <c r="AH22" s="57">
        <v>2037</v>
      </c>
      <c r="AI22" s="208">
        <v>8811</v>
      </c>
      <c r="AJ22" s="208">
        <v>10873</v>
      </c>
      <c r="AK22" s="208">
        <v>11380</v>
      </c>
      <c r="AL22" s="208">
        <v>13207</v>
      </c>
      <c r="AM22" s="208">
        <v>11401</v>
      </c>
      <c r="AN22" s="208">
        <v>12239</v>
      </c>
      <c r="AO22" s="208">
        <v>9898</v>
      </c>
      <c r="AP22" s="208">
        <v>11173</v>
      </c>
      <c r="AQ22" s="208">
        <v>11399</v>
      </c>
      <c r="AR22" s="208">
        <v>12570</v>
      </c>
      <c r="AS22" s="208">
        <v>12342</v>
      </c>
      <c r="AT22" s="208">
        <v>13408</v>
      </c>
    </row>
    <row r="23" spans="1:46" ht="18.75">
      <c r="A23" s="41"/>
      <c r="AH23" s="57">
        <v>2038</v>
      </c>
      <c r="AI23" s="208">
        <v>8818</v>
      </c>
      <c r="AJ23" s="208">
        <v>10904</v>
      </c>
      <c r="AK23" s="208">
        <v>11420</v>
      </c>
      <c r="AL23" s="208">
        <v>13335</v>
      </c>
      <c r="AM23" s="208">
        <v>11485</v>
      </c>
      <c r="AN23" s="208">
        <v>12329</v>
      </c>
      <c r="AO23" s="208">
        <v>9952</v>
      </c>
      <c r="AP23" s="208">
        <v>11259</v>
      </c>
      <c r="AQ23" s="208">
        <v>11501</v>
      </c>
      <c r="AR23" s="208">
        <v>12705</v>
      </c>
      <c r="AS23" s="208">
        <v>12480</v>
      </c>
      <c r="AT23" s="208">
        <v>13549</v>
      </c>
    </row>
    <row r="24" spans="1:46" ht="18.75">
      <c r="A24" s="41"/>
      <c r="AH24" s="57">
        <v>2039</v>
      </c>
      <c r="AI24" s="208">
        <v>8841</v>
      </c>
      <c r="AJ24" s="208">
        <v>10944</v>
      </c>
      <c r="AK24" s="208">
        <v>11464</v>
      </c>
      <c r="AL24" s="208">
        <v>13462</v>
      </c>
      <c r="AM24" s="208">
        <v>11578</v>
      </c>
      <c r="AN24" s="208">
        <v>12419</v>
      </c>
      <c r="AO24" s="208">
        <v>10014</v>
      </c>
      <c r="AP24" s="208">
        <v>11359</v>
      </c>
      <c r="AQ24" s="208">
        <v>11606</v>
      </c>
      <c r="AR24" s="208">
        <v>12848</v>
      </c>
      <c r="AS24" s="208">
        <v>12629</v>
      </c>
      <c r="AT24" s="208">
        <v>13689</v>
      </c>
    </row>
    <row r="25" spans="1:46" ht="18.75">
      <c r="A25" s="41"/>
      <c r="AH25" s="57">
        <v>2040</v>
      </c>
      <c r="AI25" s="208">
        <v>8856</v>
      </c>
      <c r="AJ25" s="208">
        <v>10987</v>
      </c>
      <c r="AK25" s="208">
        <v>11511</v>
      </c>
      <c r="AL25" s="208">
        <v>13596</v>
      </c>
      <c r="AM25" s="208">
        <v>11670</v>
      </c>
      <c r="AN25" s="208">
        <v>12511</v>
      </c>
      <c r="AO25" s="208">
        <v>10074</v>
      </c>
      <c r="AP25" s="208">
        <v>11451</v>
      </c>
      <c r="AQ25" s="208">
        <v>11710</v>
      </c>
      <c r="AR25" s="208">
        <v>12988</v>
      </c>
      <c r="AS25" s="208">
        <v>12769</v>
      </c>
      <c r="AT25" s="208">
        <v>13829</v>
      </c>
    </row>
    <row r="26" spans="1:46" ht="18.75">
      <c r="AH26" s="57">
        <v>2041</v>
      </c>
      <c r="AI26" s="208">
        <v>8848</v>
      </c>
      <c r="AJ26" s="208">
        <v>11003</v>
      </c>
      <c r="AK26" s="208">
        <v>11525</v>
      </c>
      <c r="AL26" s="208">
        <v>13681</v>
      </c>
      <c r="AM26" s="208">
        <v>11730</v>
      </c>
      <c r="AN26" s="208">
        <v>12563</v>
      </c>
      <c r="AO26" s="208">
        <v>10102</v>
      </c>
      <c r="AP26" s="208">
        <v>11513</v>
      </c>
      <c r="AQ26" s="208">
        <v>11770</v>
      </c>
      <c r="AR26" s="208">
        <v>13086</v>
      </c>
      <c r="AS26" s="208">
        <v>12870</v>
      </c>
      <c r="AT26" s="208">
        <v>13920</v>
      </c>
    </row>
    <row r="27" spans="1:46" ht="18.75">
      <c r="AH27" s="57">
        <v>2042</v>
      </c>
      <c r="AI27" s="208">
        <v>8877</v>
      </c>
      <c r="AJ27" s="208">
        <v>11053</v>
      </c>
      <c r="AK27" s="208">
        <v>11572</v>
      </c>
      <c r="AL27" s="208">
        <v>13801</v>
      </c>
      <c r="AM27" s="208">
        <v>11819</v>
      </c>
      <c r="AN27" s="208">
        <v>12643</v>
      </c>
      <c r="AO27" s="208">
        <v>10159</v>
      </c>
      <c r="AP27" s="208">
        <v>11608</v>
      </c>
      <c r="AQ27" s="208">
        <v>11854</v>
      </c>
      <c r="AR27" s="208">
        <v>13209</v>
      </c>
      <c r="AS27" s="208">
        <v>12999</v>
      </c>
      <c r="AT27" s="208">
        <v>14033</v>
      </c>
    </row>
    <row r="28" spans="1:46" ht="18.75">
      <c r="AH28" s="57">
        <v>2043</v>
      </c>
      <c r="AI28" s="208">
        <v>8905</v>
      </c>
      <c r="AJ28" s="208">
        <v>11104</v>
      </c>
      <c r="AK28" s="208">
        <v>11619</v>
      </c>
      <c r="AL28" s="208">
        <v>13919</v>
      </c>
      <c r="AM28" s="208">
        <v>11905</v>
      </c>
      <c r="AN28" s="208">
        <v>12718</v>
      </c>
      <c r="AO28" s="208">
        <v>10211</v>
      </c>
      <c r="AP28" s="208">
        <v>11698</v>
      </c>
      <c r="AQ28" s="208">
        <v>11928</v>
      </c>
      <c r="AR28" s="208">
        <v>13324</v>
      </c>
      <c r="AS28" s="208">
        <v>13117</v>
      </c>
      <c r="AT28" s="208">
        <v>14137</v>
      </c>
    </row>
    <row r="29" spans="1:46" ht="18.75">
      <c r="AH29" s="57">
        <v>2044</v>
      </c>
      <c r="AI29" s="208">
        <v>8923</v>
      </c>
      <c r="AJ29" s="208">
        <v>11149</v>
      </c>
      <c r="AK29" s="208">
        <v>11661</v>
      </c>
      <c r="AL29" s="208">
        <v>14036</v>
      </c>
      <c r="AM29" s="208">
        <v>11979</v>
      </c>
      <c r="AN29" s="208">
        <v>12784</v>
      </c>
      <c r="AO29" s="208">
        <v>10251</v>
      </c>
      <c r="AP29" s="208">
        <v>11773</v>
      </c>
      <c r="AQ29" s="208">
        <v>11988</v>
      </c>
      <c r="AR29" s="208">
        <v>13424</v>
      </c>
      <c r="AS29" s="208">
        <v>13217</v>
      </c>
      <c r="AT29" s="208">
        <v>14228</v>
      </c>
    </row>
    <row r="30" spans="1:46" ht="18.75">
      <c r="AH30" s="57">
        <v>2045</v>
      </c>
      <c r="AI30" s="208">
        <v>8963</v>
      </c>
      <c r="AJ30" s="208">
        <v>11216</v>
      </c>
      <c r="AK30" s="208">
        <v>11721</v>
      </c>
      <c r="AL30" s="208">
        <v>14151</v>
      </c>
      <c r="AM30" s="208">
        <v>12072</v>
      </c>
      <c r="AN30" s="208">
        <v>12862</v>
      </c>
      <c r="AO30" s="208">
        <v>10310</v>
      </c>
      <c r="AP30" s="208">
        <v>11868</v>
      </c>
      <c r="AQ30" s="208">
        <v>12060</v>
      </c>
      <c r="AR30" s="208">
        <v>13537</v>
      </c>
      <c r="AS30" s="208">
        <v>13333</v>
      </c>
      <c r="AT30" s="208">
        <v>14327</v>
      </c>
    </row>
  </sheetData>
  <mergeCells count="13">
    <mergeCell ref="AT1:AT2"/>
    <mergeCell ref="AP1:AP2"/>
    <mergeCell ref="AQ1:AQ2"/>
    <mergeCell ref="AR1:AR2"/>
    <mergeCell ref="AS1:AS2"/>
    <mergeCell ref="AI1:AI2"/>
    <mergeCell ref="AO1:AO2"/>
    <mergeCell ref="AH1:AH2"/>
    <mergeCell ref="AJ1:AJ2"/>
    <mergeCell ref="AK1:AK2"/>
    <mergeCell ref="AL1:AL2"/>
    <mergeCell ref="AM1:AM2"/>
    <mergeCell ref="AN1:AN2"/>
  </mergeCells>
  <phoneticPr fontId="33" type="noConversion"/>
  <pageMargins left="0.7" right="0.7" top="0.75" bottom="0.75" header="0.3" footer="0.3"/>
  <pageSetup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0"/>
  <sheetViews>
    <sheetView tabSelected="1" topLeftCell="R1" workbookViewId="0">
      <selection activeCell="AD4" sqref="AD4"/>
    </sheetView>
  </sheetViews>
  <sheetFormatPr defaultColWidth="10.875" defaultRowHeight="15.75"/>
  <cols>
    <col min="1" max="1" width="4.875" style="246" customWidth="1"/>
    <col min="2" max="2" width="49.875" style="246" customWidth="1"/>
    <col min="3" max="29" width="10.875" style="246"/>
    <col min="30" max="31" width="20.875" style="246" customWidth="1"/>
    <col min="32" max="32" width="42.875" style="246" customWidth="1"/>
    <col min="33" max="33" width="10.875" style="246"/>
    <col min="34" max="35" width="20.875" style="246" customWidth="1"/>
    <col min="36" max="46" width="16" style="246" customWidth="1"/>
    <col min="47" max="16384" width="10.875" style="246"/>
  </cols>
  <sheetData>
    <row r="1" spans="1:72" s="25" customFormat="1" ht="20.100000000000001" customHeight="1">
      <c r="A1" s="17" t="s">
        <v>92</v>
      </c>
      <c r="B1" s="217" t="s">
        <v>1520</v>
      </c>
      <c r="C1" s="14" t="s">
        <v>79</v>
      </c>
      <c r="D1" s="14">
        <v>2020</v>
      </c>
      <c r="E1" s="14">
        <v>2021</v>
      </c>
      <c r="F1" s="14">
        <v>2022</v>
      </c>
      <c r="G1" s="14">
        <v>2023</v>
      </c>
      <c r="H1" s="14">
        <v>2024</v>
      </c>
      <c r="I1" s="14">
        <v>2025</v>
      </c>
      <c r="J1" s="14">
        <v>2026</v>
      </c>
      <c r="K1" s="14">
        <v>2027</v>
      </c>
      <c r="L1" s="14">
        <v>2028</v>
      </c>
      <c r="M1" s="14">
        <v>2029</v>
      </c>
      <c r="N1" s="14">
        <f>M1+1</f>
        <v>2030</v>
      </c>
      <c r="O1" s="14">
        <f t="shared" ref="O1:AB1" si="0">N1+1</f>
        <v>2031</v>
      </c>
      <c r="P1" s="14">
        <f t="shared" si="0"/>
        <v>2032</v>
      </c>
      <c r="Q1" s="14">
        <f t="shared" si="0"/>
        <v>2033</v>
      </c>
      <c r="R1" s="14">
        <f t="shared" si="0"/>
        <v>2034</v>
      </c>
      <c r="S1" s="14">
        <f t="shared" si="0"/>
        <v>2035</v>
      </c>
      <c r="T1" s="14">
        <f t="shared" si="0"/>
        <v>2036</v>
      </c>
      <c r="U1" s="14">
        <f t="shared" si="0"/>
        <v>2037</v>
      </c>
      <c r="V1" s="14">
        <f t="shared" si="0"/>
        <v>2038</v>
      </c>
      <c r="W1" s="14">
        <f t="shared" si="0"/>
        <v>2039</v>
      </c>
      <c r="X1" s="14">
        <f t="shared" si="0"/>
        <v>2040</v>
      </c>
      <c r="Y1" s="14">
        <f t="shared" si="0"/>
        <v>2041</v>
      </c>
      <c r="Z1" s="14">
        <f t="shared" si="0"/>
        <v>2042</v>
      </c>
      <c r="AA1" s="14">
        <f t="shared" si="0"/>
        <v>2043</v>
      </c>
      <c r="AB1" s="14">
        <f t="shared" si="0"/>
        <v>2044</v>
      </c>
      <c r="AC1" s="14">
        <f>AB1+1</f>
        <v>2045</v>
      </c>
      <c r="AD1" s="14" t="s">
        <v>1513</v>
      </c>
      <c r="AE1" s="14" t="s">
        <v>1486</v>
      </c>
      <c r="AF1" s="14" t="s">
        <v>44</v>
      </c>
      <c r="AH1" s="281" t="s">
        <v>805</v>
      </c>
      <c r="AI1" s="279" t="s">
        <v>1511</v>
      </c>
      <c r="AJ1" s="282" t="s">
        <v>1490</v>
      </c>
      <c r="AK1" s="281" t="s">
        <v>1491</v>
      </c>
      <c r="AL1" s="281" t="s">
        <v>1492</v>
      </c>
      <c r="AM1" s="282" t="s">
        <v>1493</v>
      </c>
      <c r="AN1" s="281" t="s">
        <v>1494</v>
      </c>
      <c r="AO1" s="281" t="s">
        <v>1496</v>
      </c>
      <c r="AP1" s="281" t="s">
        <v>1508</v>
      </c>
      <c r="AQ1" s="279" t="s">
        <v>1510</v>
      </c>
      <c r="AR1" s="282" t="s">
        <v>1509</v>
      </c>
      <c r="AS1" s="281" t="s">
        <v>1498</v>
      </c>
      <c r="AT1" s="279" t="s">
        <v>1495</v>
      </c>
    </row>
    <row r="2" spans="1:72" ht="18.75">
      <c r="A2" s="263"/>
      <c r="B2" s="63" t="s">
        <v>1519</v>
      </c>
      <c r="C2" s="218" t="s">
        <v>62</v>
      </c>
      <c r="D2" s="218">
        <v>2245</v>
      </c>
      <c r="E2" s="208">
        <v>2121</v>
      </c>
      <c r="F2" s="208">
        <v>2176</v>
      </c>
      <c r="G2" s="208">
        <v>2205</v>
      </c>
      <c r="H2" s="208">
        <v>2240</v>
      </c>
      <c r="I2" s="208">
        <v>2236</v>
      </c>
      <c r="J2" s="208">
        <v>2257</v>
      </c>
      <c r="K2" s="208">
        <v>2261</v>
      </c>
      <c r="L2" s="208">
        <v>2268</v>
      </c>
      <c r="M2" s="208">
        <v>2272</v>
      </c>
      <c r="N2" s="208">
        <v>2240</v>
      </c>
      <c r="O2" s="208">
        <v>2281</v>
      </c>
      <c r="P2" s="208">
        <v>2295</v>
      </c>
      <c r="Q2" s="208">
        <v>2312</v>
      </c>
      <c r="R2" s="208">
        <v>2330</v>
      </c>
      <c r="S2" s="208">
        <v>2351</v>
      </c>
      <c r="T2" s="208">
        <v>2374</v>
      </c>
      <c r="U2" s="208">
        <v>2398</v>
      </c>
      <c r="V2" s="208">
        <v>2421</v>
      </c>
      <c r="W2" s="208">
        <v>2447</v>
      </c>
      <c r="X2" s="208">
        <v>2468</v>
      </c>
      <c r="Y2" s="208">
        <v>2487</v>
      </c>
      <c r="Z2" s="208">
        <v>2508</v>
      </c>
      <c r="AA2" s="208">
        <v>2528</v>
      </c>
      <c r="AB2" s="208">
        <v>2548</v>
      </c>
      <c r="AC2" s="208">
        <v>2566</v>
      </c>
      <c r="AD2" s="202"/>
      <c r="AE2" s="202"/>
      <c r="AF2" s="202"/>
      <c r="AH2" s="281"/>
      <c r="AI2" s="280"/>
      <c r="AJ2" s="282"/>
      <c r="AK2" s="281"/>
      <c r="AL2" s="281"/>
      <c r="AM2" s="282"/>
      <c r="AN2" s="281"/>
      <c r="AO2" s="281"/>
      <c r="AP2" s="281"/>
      <c r="AQ2" s="280"/>
      <c r="AR2" s="282"/>
      <c r="AS2" s="281"/>
      <c r="AT2" s="280"/>
    </row>
    <row r="3" spans="1:72" ht="18.75">
      <c r="A3" s="263"/>
      <c r="B3" s="63" t="s">
        <v>1060</v>
      </c>
      <c r="C3" s="218" t="s">
        <v>62</v>
      </c>
      <c r="D3" s="218"/>
      <c r="E3" s="208">
        <f t="shared" ref="E3:AC3" si="1">E2-D2</f>
        <v>-124</v>
      </c>
      <c r="F3" s="208">
        <f t="shared" si="1"/>
        <v>55</v>
      </c>
      <c r="G3" s="208">
        <f t="shared" si="1"/>
        <v>29</v>
      </c>
      <c r="H3" s="208">
        <f t="shared" si="1"/>
        <v>35</v>
      </c>
      <c r="I3" s="208">
        <f t="shared" si="1"/>
        <v>-4</v>
      </c>
      <c r="J3" s="208">
        <f t="shared" si="1"/>
        <v>21</v>
      </c>
      <c r="K3" s="208">
        <f t="shared" si="1"/>
        <v>4</v>
      </c>
      <c r="L3" s="208">
        <f t="shared" si="1"/>
        <v>7</v>
      </c>
      <c r="M3" s="208">
        <f t="shared" si="1"/>
        <v>4</v>
      </c>
      <c r="N3" s="208">
        <f t="shared" si="1"/>
        <v>-32</v>
      </c>
      <c r="O3" s="208">
        <f t="shared" si="1"/>
        <v>41</v>
      </c>
      <c r="P3" s="208">
        <f t="shared" si="1"/>
        <v>14</v>
      </c>
      <c r="Q3" s="208">
        <f t="shared" si="1"/>
        <v>17</v>
      </c>
      <c r="R3" s="208">
        <f t="shared" si="1"/>
        <v>18</v>
      </c>
      <c r="S3" s="208">
        <f t="shared" si="1"/>
        <v>21</v>
      </c>
      <c r="T3" s="208">
        <f t="shared" si="1"/>
        <v>23</v>
      </c>
      <c r="U3" s="208">
        <f t="shared" si="1"/>
        <v>24</v>
      </c>
      <c r="V3" s="208">
        <f t="shared" si="1"/>
        <v>23</v>
      </c>
      <c r="W3" s="208">
        <f t="shared" si="1"/>
        <v>26</v>
      </c>
      <c r="X3" s="208">
        <f t="shared" si="1"/>
        <v>21</v>
      </c>
      <c r="Y3" s="208">
        <f t="shared" si="1"/>
        <v>19</v>
      </c>
      <c r="Z3" s="208">
        <f t="shared" si="1"/>
        <v>21</v>
      </c>
      <c r="AA3" s="208">
        <f t="shared" si="1"/>
        <v>20</v>
      </c>
      <c r="AB3" s="208">
        <f t="shared" si="1"/>
        <v>20</v>
      </c>
      <c r="AC3" s="208">
        <f t="shared" si="1"/>
        <v>18</v>
      </c>
      <c r="AD3" s="36" t="s">
        <v>1514</v>
      </c>
      <c r="AE3" s="36" t="s">
        <v>1487</v>
      </c>
      <c r="AF3" s="203" t="s">
        <v>1488</v>
      </c>
      <c r="AH3" s="36" t="s">
        <v>1502</v>
      </c>
      <c r="AI3" s="36" t="s">
        <v>1507</v>
      </c>
      <c r="AJ3" s="36" t="s">
        <v>1507</v>
      </c>
      <c r="AK3" s="36" t="s">
        <v>1507</v>
      </c>
      <c r="AL3" s="36" t="s">
        <v>1507</v>
      </c>
      <c r="AM3" s="36" t="s">
        <v>1501</v>
      </c>
      <c r="AN3" s="36" t="s">
        <v>1501</v>
      </c>
      <c r="AO3" s="36" t="s">
        <v>1501</v>
      </c>
      <c r="AP3" s="36" t="s">
        <v>1501</v>
      </c>
      <c r="AQ3" s="36" t="s">
        <v>1504</v>
      </c>
      <c r="AR3" s="36" t="s">
        <v>1504</v>
      </c>
      <c r="AS3" s="36" t="s">
        <v>1504</v>
      </c>
      <c r="AT3" s="36" t="s">
        <v>1504</v>
      </c>
    </row>
    <row r="4" spans="1:72" ht="18.75">
      <c r="A4" s="263"/>
      <c r="B4" s="63" t="s">
        <v>1061</v>
      </c>
      <c r="C4" s="218" t="s">
        <v>61</v>
      </c>
      <c r="D4" s="218"/>
      <c r="E4" s="64">
        <f t="shared" ref="E4:AC4" si="2">E3/D2</f>
        <v>-5.5233853006681516E-2</v>
      </c>
      <c r="F4" s="64">
        <f t="shared" si="2"/>
        <v>2.593116454502593E-2</v>
      </c>
      <c r="G4" s="64">
        <f t="shared" si="2"/>
        <v>1.3327205882352941E-2</v>
      </c>
      <c r="H4" s="64">
        <f t="shared" si="2"/>
        <v>1.5873015873015872E-2</v>
      </c>
      <c r="I4" s="64">
        <f t="shared" si="2"/>
        <v>-1.7857142857142857E-3</v>
      </c>
      <c r="J4" s="64">
        <f t="shared" si="2"/>
        <v>9.3917710196779972E-3</v>
      </c>
      <c r="K4" s="64">
        <f t="shared" si="2"/>
        <v>1.7722640673460345E-3</v>
      </c>
      <c r="L4" s="64">
        <f t="shared" si="2"/>
        <v>3.0959752321981426E-3</v>
      </c>
      <c r="M4" s="64">
        <f t="shared" si="2"/>
        <v>1.7636684303350969E-3</v>
      </c>
      <c r="N4" s="64">
        <f t="shared" si="2"/>
        <v>-1.4084507042253521E-2</v>
      </c>
      <c r="O4" s="64">
        <f t="shared" si="2"/>
        <v>1.8303571428571429E-2</v>
      </c>
      <c r="P4" s="64">
        <f t="shared" si="2"/>
        <v>6.1376589215256464E-3</v>
      </c>
      <c r="Q4" s="64">
        <f t="shared" si="2"/>
        <v>7.4074074074074077E-3</v>
      </c>
      <c r="R4" s="64">
        <f t="shared" si="2"/>
        <v>7.7854671280276812E-3</v>
      </c>
      <c r="S4" s="64">
        <f t="shared" si="2"/>
        <v>9.0128755364806863E-3</v>
      </c>
      <c r="T4" s="64">
        <f t="shared" si="2"/>
        <v>9.7830710336027221E-3</v>
      </c>
      <c r="U4" s="64">
        <f t="shared" si="2"/>
        <v>1.0109519797809604E-2</v>
      </c>
      <c r="V4" s="64">
        <f t="shared" si="2"/>
        <v>9.591326105087573E-3</v>
      </c>
      <c r="W4" s="64">
        <f t="shared" si="2"/>
        <v>1.0739363899215201E-2</v>
      </c>
      <c r="X4" s="64">
        <f t="shared" si="2"/>
        <v>8.58193706579485E-3</v>
      </c>
      <c r="Y4" s="64">
        <f t="shared" si="2"/>
        <v>7.6985413290113448E-3</v>
      </c>
      <c r="Z4" s="64">
        <f t="shared" si="2"/>
        <v>8.4439083232810616E-3</v>
      </c>
      <c r="AA4" s="64">
        <f t="shared" si="2"/>
        <v>7.9744816586921844E-3</v>
      </c>
      <c r="AB4" s="64">
        <f t="shared" si="2"/>
        <v>7.9113924050632917E-3</v>
      </c>
      <c r="AC4" s="64">
        <f t="shared" si="2"/>
        <v>7.0643642072213504E-3</v>
      </c>
      <c r="AD4" s="276">
        <f>(AC2/X2)^(1/(5))-1</f>
        <v>7.8184376335279637E-3</v>
      </c>
      <c r="AE4" s="276">
        <f>(AC2/D2)^(1/(25))-1</f>
        <v>5.3600236010444835E-3</v>
      </c>
      <c r="AF4" s="275" t="s">
        <v>1489</v>
      </c>
      <c r="AH4" s="36" t="s">
        <v>1499</v>
      </c>
      <c r="AI4" s="36" t="s">
        <v>1504</v>
      </c>
      <c r="AJ4" s="36"/>
      <c r="AK4" s="36"/>
      <c r="AL4" s="36"/>
      <c r="AM4" s="36"/>
      <c r="AN4" s="36"/>
      <c r="AO4" s="36"/>
      <c r="AP4" s="36"/>
      <c r="AQ4" s="36" t="s">
        <v>1504</v>
      </c>
      <c r="AR4" s="36"/>
      <c r="AS4" s="36"/>
      <c r="AT4" s="36"/>
    </row>
    <row r="5" spans="1:72" ht="18.75">
      <c r="A5" s="263"/>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H5" s="36" t="s">
        <v>1497</v>
      </c>
      <c r="AI5" s="36" t="s">
        <v>1503</v>
      </c>
      <c r="AJ5" s="36" t="s">
        <v>1505</v>
      </c>
      <c r="AK5" s="36" t="s">
        <v>1500</v>
      </c>
      <c r="AL5" s="36" t="s">
        <v>1506</v>
      </c>
      <c r="AM5" s="36" t="s">
        <v>1505</v>
      </c>
      <c r="AN5" s="36" t="s">
        <v>1500</v>
      </c>
      <c r="AO5" s="36" t="s">
        <v>1501</v>
      </c>
      <c r="AP5" s="36" t="s">
        <v>1503</v>
      </c>
      <c r="AQ5" s="36" t="s">
        <v>1505</v>
      </c>
      <c r="AR5" s="36" t="s">
        <v>1501</v>
      </c>
      <c r="AS5" s="36" t="s">
        <v>1503</v>
      </c>
      <c r="AT5" s="36" t="s">
        <v>1500</v>
      </c>
    </row>
    <row r="6" spans="1:72" s="3" customFormat="1" ht="18.75">
      <c r="A6" s="263"/>
      <c r="B6" s="63" t="s">
        <v>1521</v>
      </c>
      <c r="C6" s="218" t="s">
        <v>62</v>
      </c>
      <c r="D6" s="218">
        <v>2100</v>
      </c>
      <c r="E6" s="208">
        <v>2073</v>
      </c>
      <c r="F6" s="208">
        <v>2078</v>
      </c>
      <c r="G6" s="208">
        <v>2081</v>
      </c>
      <c r="H6" s="208">
        <v>2089</v>
      </c>
      <c r="I6" s="208">
        <v>2093</v>
      </c>
      <c r="J6" s="208">
        <v>2092</v>
      </c>
      <c r="K6" s="208">
        <v>2093</v>
      </c>
      <c r="L6" s="208">
        <v>2094</v>
      </c>
      <c r="M6" s="208">
        <v>2094</v>
      </c>
      <c r="N6" s="208">
        <v>2093</v>
      </c>
      <c r="O6" s="208">
        <v>2094</v>
      </c>
      <c r="P6" s="208">
        <v>2099</v>
      </c>
      <c r="Q6" s="208">
        <v>2106</v>
      </c>
      <c r="R6" s="208">
        <v>2115</v>
      </c>
      <c r="S6" s="208">
        <v>2125</v>
      </c>
      <c r="T6" s="208">
        <v>2137</v>
      </c>
      <c r="U6" s="208">
        <v>2150</v>
      </c>
      <c r="V6" s="208">
        <v>2163</v>
      </c>
      <c r="W6" s="208">
        <v>2178</v>
      </c>
      <c r="X6" s="208">
        <v>2191</v>
      </c>
      <c r="Y6" s="208">
        <v>2202</v>
      </c>
      <c r="Z6" s="208">
        <v>2216</v>
      </c>
      <c r="AA6" s="208">
        <v>2230</v>
      </c>
      <c r="AB6" s="208">
        <v>2245</v>
      </c>
      <c r="AC6" s="208">
        <v>2260</v>
      </c>
      <c r="AD6" s="202"/>
      <c r="AE6" s="202"/>
      <c r="AF6" s="202"/>
      <c r="AG6" s="23"/>
      <c r="AH6" s="57">
        <v>2021</v>
      </c>
      <c r="AI6" s="208">
        <v>2073</v>
      </c>
      <c r="AJ6" s="208">
        <v>2073</v>
      </c>
      <c r="AK6" s="208">
        <v>2073</v>
      </c>
      <c r="AL6" s="208">
        <v>2148</v>
      </c>
      <c r="AM6" s="208">
        <v>2121</v>
      </c>
      <c r="AN6" s="208">
        <v>2121</v>
      </c>
      <c r="AO6" s="208">
        <v>2121</v>
      </c>
      <c r="AP6" s="208">
        <v>2121</v>
      </c>
      <c r="AQ6" s="208">
        <v>2205</v>
      </c>
      <c r="AR6" s="208">
        <v>2205</v>
      </c>
      <c r="AS6" s="208">
        <v>2205</v>
      </c>
      <c r="AT6" s="208">
        <v>2205</v>
      </c>
      <c r="AU6" s="34"/>
      <c r="AV6" s="109"/>
      <c r="AW6" s="246"/>
      <c r="AZ6" s="29"/>
      <c r="BA6" s="99"/>
      <c r="BB6" s="246"/>
      <c r="BC6" s="246"/>
      <c r="BD6" s="23"/>
      <c r="BE6" s="38"/>
      <c r="BF6" s="246"/>
      <c r="BG6" s="246"/>
      <c r="BI6" s="246"/>
      <c r="BJ6" s="246"/>
      <c r="BN6" s="29"/>
      <c r="BR6" s="246"/>
    </row>
    <row r="7" spans="1:72" s="3" customFormat="1" ht="18.75">
      <c r="A7" s="263"/>
      <c r="B7" s="63" t="s">
        <v>1060</v>
      </c>
      <c r="C7" s="218" t="s">
        <v>62</v>
      </c>
      <c r="D7" s="218"/>
      <c r="E7" s="208">
        <f t="shared" ref="E7:AC7" si="3">E6-D6</f>
        <v>-27</v>
      </c>
      <c r="F7" s="208">
        <f t="shared" si="3"/>
        <v>5</v>
      </c>
      <c r="G7" s="208">
        <f t="shared" si="3"/>
        <v>3</v>
      </c>
      <c r="H7" s="208">
        <f t="shared" si="3"/>
        <v>8</v>
      </c>
      <c r="I7" s="208">
        <f t="shared" si="3"/>
        <v>4</v>
      </c>
      <c r="J7" s="208">
        <f t="shared" si="3"/>
        <v>-1</v>
      </c>
      <c r="K7" s="208">
        <f t="shared" si="3"/>
        <v>1</v>
      </c>
      <c r="L7" s="208">
        <f t="shared" si="3"/>
        <v>1</v>
      </c>
      <c r="M7" s="208">
        <f t="shared" si="3"/>
        <v>0</v>
      </c>
      <c r="N7" s="208">
        <f t="shared" si="3"/>
        <v>-1</v>
      </c>
      <c r="O7" s="208">
        <f t="shared" si="3"/>
        <v>1</v>
      </c>
      <c r="P7" s="208">
        <f t="shared" si="3"/>
        <v>5</v>
      </c>
      <c r="Q7" s="208">
        <f t="shared" si="3"/>
        <v>7</v>
      </c>
      <c r="R7" s="208">
        <f t="shared" si="3"/>
        <v>9</v>
      </c>
      <c r="S7" s="208">
        <f t="shared" si="3"/>
        <v>10</v>
      </c>
      <c r="T7" s="208">
        <f t="shared" si="3"/>
        <v>12</v>
      </c>
      <c r="U7" s="208">
        <f t="shared" si="3"/>
        <v>13</v>
      </c>
      <c r="V7" s="208">
        <f t="shared" si="3"/>
        <v>13</v>
      </c>
      <c r="W7" s="208">
        <f t="shared" si="3"/>
        <v>15</v>
      </c>
      <c r="X7" s="208">
        <f t="shared" si="3"/>
        <v>13</v>
      </c>
      <c r="Y7" s="208">
        <f t="shared" si="3"/>
        <v>11</v>
      </c>
      <c r="Z7" s="208">
        <f t="shared" si="3"/>
        <v>14</v>
      </c>
      <c r="AA7" s="208">
        <f t="shared" si="3"/>
        <v>14</v>
      </c>
      <c r="AB7" s="208">
        <f t="shared" si="3"/>
        <v>15</v>
      </c>
      <c r="AC7" s="208">
        <f t="shared" si="3"/>
        <v>15</v>
      </c>
      <c r="AD7" s="36" t="s">
        <v>1514</v>
      </c>
      <c r="AE7" s="36" t="s">
        <v>1487</v>
      </c>
      <c r="AF7" s="203" t="s">
        <v>1488</v>
      </c>
      <c r="AG7" s="23"/>
      <c r="AH7" s="57">
        <v>2022</v>
      </c>
      <c r="AI7" s="208">
        <v>2078</v>
      </c>
      <c r="AJ7" s="208">
        <v>2078</v>
      </c>
      <c r="AK7" s="208">
        <v>2078</v>
      </c>
      <c r="AL7" s="208">
        <v>2180</v>
      </c>
      <c r="AM7" s="208">
        <v>2176</v>
      </c>
      <c r="AN7" s="208">
        <v>2176</v>
      </c>
      <c r="AO7" s="208">
        <v>2176</v>
      </c>
      <c r="AP7" s="208">
        <v>2176</v>
      </c>
      <c r="AQ7" s="208">
        <v>2347</v>
      </c>
      <c r="AR7" s="208">
        <v>2347</v>
      </c>
      <c r="AS7" s="208">
        <v>2347</v>
      </c>
      <c r="AT7" s="208">
        <v>2347</v>
      </c>
      <c r="AU7" s="28"/>
      <c r="AV7" s="124"/>
      <c r="AW7" s="246"/>
      <c r="AZ7" s="29"/>
      <c r="BA7" s="99"/>
      <c r="BB7" s="246"/>
      <c r="BC7" s="246"/>
      <c r="BD7" s="23"/>
      <c r="BE7" s="38"/>
      <c r="BF7" s="246"/>
      <c r="BG7" s="246"/>
      <c r="BI7" s="246"/>
      <c r="BJ7" s="246"/>
      <c r="BN7" s="29"/>
      <c r="BR7" s="246"/>
    </row>
    <row r="8" spans="1:72" s="3" customFormat="1" ht="18.75">
      <c r="A8" s="263"/>
      <c r="B8" s="63" t="s">
        <v>1061</v>
      </c>
      <c r="C8" s="218" t="s">
        <v>61</v>
      </c>
      <c r="D8" s="218"/>
      <c r="E8" s="64">
        <f t="shared" ref="E8:AC8" si="4">E7/D6</f>
        <v>-1.2857142857142857E-2</v>
      </c>
      <c r="F8" s="64">
        <f t="shared" si="4"/>
        <v>2.41196333815726E-3</v>
      </c>
      <c r="G8" s="64">
        <f t="shared" si="4"/>
        <v>1.4436958614051972E-3</v>
      </c>
      <c r="H8" s="64">
        <f t="shared" si="4"/>
        <v>3.8443056222969728E-3</v>
      </c>
      <c r="I8" s="64">
        <f t="shared" si="4"/>
        <v>1.9147917663954045E-3</v>
      </c>
      <c r="J8" s="64">
        <f t="shared" si="4"/>
        <v>-4.7778308647873863E-4</v>
      </c>
      <c r="K8" s="64">
        <f t="shared" si="4"/>
        <v>4.7801147227533459E-4</v>
      </c>
      <c r="L8" s="64">
        <f t="shared" si="4"/>
        <v>4.7778308647873863E-4</v>
      </c>
      <c r="M8" s="64">
        <f t="shared" si="4"/>
        <v>0</v>
      </c>
      <c r="N8" s="64">
        <f t="shared" si="4"/>
        <v>-4.7755491881566379E-4</v>
      </c>
      <c r="O8" s="64">
        <f t="shared" si="4"/>
        <v>4.7778308647873863E-4</v>
      </c>
      <c r="P8" s="64">
        <f t="shared" si="4"/>
        <v>2.3877745940783192E-3</v>
      </c>
      <c r="Q8" s="64">
        <f t="shared" si="4"/>
        <v>3.3349213911386373E-3</v>
      </c>
      <c r="R8" s="64">
        <f t="shared" si="4"/>
        <v>4.2735042735042739E-3</v>
      </c>
      <c r="S8" s="64">
        <f t="shared" si="4"/>
        <v>4.7281323877068557E-3</v>
      </c>
      <c r="T8" s="64">
        <f t="shared" si="4"/>
        <v>5.6470588235294121E-3</v>
      </c>
      <c r="U8" s="64">
        <f t="shared" si="4"/>
        <v>6.0832943378568089E-3</v>
      </c>
      <c r="V8" s="64">
        <f t="shared" si="4"/>
        <v>6.0465116279069765E-3</v>
      </c>
      <c r="W8" s="64">
        <f t="shared" si="4"/>
        <v>6.9348127600554789E-3</v>
      </c>
      <c r="X8" s="64">
        <f t="shared" si="4"/>
        <v>5.9687786960514232E-3</v>
      </c>
      <c r="Y8" s="64">
        <f t="shared" si="4"/>
        <v>5.0205385668644457E-3</v>
      </c>
      <c r="Z8" s="64">
        <f t="shared" si="4"/>
        <v>6.3578564940962763E-3</v>
      </c>
      <c r="AA8" s="64">
        <f t="shared" si="4"/>
        <v>6.3176895306859202E-3</v>
      </c>
      <c r="AB8" s="64">
        <f t="shared" si="4"/>
        <v>6.7264573991031393E-3</v>
      </c>
      <c r="AC8" s="64">
        <f t="shared" si="4"/>
        <v>6.6815144766146995E-3</v>
      </c>
      <c r="AD8" s="276">
        <f>(N6/D6)^(1/(9))-1</f>
        <v>-3.7092022158091709E-4</v>
      </c>
      <c r="AE8" s="276">
        <f>(AC6/D6)^(1/(25))-1</f>
        <v>2.9414162426435464E-3</v>
      </c>
      <c r="AF8" s="275" t="s">
        <v>1517</v>
      </c>
      <c r="AG8" s="23"/>
      <c r="AH8" s="57">
        <v>2023</v>
      </c>
      <c r="AI8" s="208">
        <v>2055</v>
      </c>
      <c r="AJ8" s="208">
        <v>2081</v>
      </c>
      <c r="AK8" s="208">
        <v>2091</v>
      </c>
      <c r="AL8" s="208">
        <v>2209</v>
      </c>
      <c r="AM8" s="208">
        <v>2205</v>
      </c>
      <c r="AN8" s="208">
        <v>2222</v>
      </c>
      <c r="AO8" s="208">
        <v>2222</v>
      </c>
      <c r="AP8" s="208">
        <v>2241</v>
      </c>
      <c r="AQ8" s="208">
        <v>2482</v>
      </c>
      <c r="AR8" s="208">
        <v>2491</v>
      </c>
      <c r="AS8" s="208">
        <v>2465</v>
      </c>
      <c r="AT8" s="208">
        <v>2501</v>
      </c>
      <c r="AU8" s="34"/>
      <c r="AV8" s="109"/>
      <c r="AW8" s="246"/>
      <c r="AZ8" s="29"/>
      <c r="BA8" s="99"/>
      <c r="BB8" s="246"/>
      <c r="BC8" s="246"/>
      <c r="BD8" s="23"/>
      <c r="BE8" s="38"/>
      <c r="BF8" s="246"/>
      <c r="BG8" s="246"/>
      <c r="BI8" s="246"/>
      <c r="BJ8" s="246"/>
      <c r="BN8" s="29"/>
      <c r="BR8" s="246"/>
      <c r="BT8" s="5"/>
    </row>
    <row r="9" spans="1:72" ht="18.75">
      <c r="A9" s="263"/>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H9" s="57">
        <v>2024</v>
      </c>
      <c r="AI9" s="208">
        <v>2040</v>
      </c>
      <c r="AJ9" s="208">
        <v>2089</v>
      </c>
      <c r="AK9" s="208">
        <v>2110</v>
      </c>
      <c r="AL9" s="208">
        <v>2242</v>
      </c>
      <c r="AM9" s="208">
        <v>2240</v>
      </c>
      <c r="AN9" s="208">
        <v>2271</v>
      </c>
      <c r="AO9" s="208">
        <v>2271</v>
      </c>
      <c r="AP9" s="208">
        <v>2309</v>
      </c>
      <c r="AQ9" s="208">
        <v>2617</v>
      </c>
      <c r="AR9" s="208">
        <v>2635</v>
      </c>
      <c r="AS9" s="208">
        <v>2586</v>
      </c>
      <c r="AT9" s="208">
        <v>2656</v>
      </c>
    </row>
    <row r="10" spans="1:72" ht="18.75">
      <c r="A10" s="263"/>
      <c r="B10" s="63" t="s">
        <v>1522</v>
      </c>
      <c r="C10" s="218" t="s">
        <v>62</v>
      </c>
      <c r="D10" s="218">
        <v>2100</v>
      </c>
      <c r="E10" s="208">
        <v>2205</v>
      </c>
      <c r="F10" s="208">
        <v>2347</v>
      </c>
      <c r="G10" s="208">
        <v>2491</v>
      </c>
      <c r="H10" s="208">
        <v>2635</v>
      </c>
      <c r="I10" s="208">
        <v>2732</v>
      </c>
      <c r="J10" s="208">
        <v>2780</v>
      </c>
      <c r="K10" s="208">
        <v>2827</v>
      </c>
      <c r="L10" s="208">
        <v>2870</v>
      </c>
      <c r="M10" s="208">
        <v>2890</v>
      </c>
      <c r="N10" s="208">
        <v>2904</v>
      </c>
      <c r="O10" s="208">
        <v>2919</v>
      </c>
      <c r="P10" s="208">
        <v>2942</v>
      </c>
      <c r="Q10" s="208">
        <v>2966</v>
      </c>
      <c r="R10" s="208">
        <v>2986</v>
      </c>
      <c r="S10" s="208">
        <v>3010</v>
      </c>
      <c r="T10" s="208">
        <v>3036</v>
      </c>
      <c r="U10" s="208">
        <v>3063</v>
      </c>
      <c r="V10" s="208">
        <v>3088</v>
      </c>
      <c r="W10" s="208">
        <v>3114</v>
      </c>
      <c r="X10" s="208">
        <v>3138</v>
      </c>
      <c r="Y10" s="208">
        <v>3158</v>
      </c>
      <c r="Z10" s="208">
        <v>3178</v>
      </c>
      <c r="AA10" s="208">
        <v>3196</v>
      </c>
      <c r="AB10" s="208">
        <v>3214</v>
      </c>
      <c r="AC10" s="208">
        <v>3231</v>
      </c>
      <c r="AD10" s="202"/>
      <c r="AE10" s="202"/>
      <c r="AF10" s="202"/>
      <c r="AH10" s="57">
        <v>2025</v>
      </c>
      <c r="AI10" s="208">
        <v>2023</v>
      </c>
      <c r="AJ10" s="208">
        <v>2093</v>
      </c>
      <c r="AK10" s="208">
        <v>2124</v>
      </c>
      <c r="AL10" s="208">
        <v>2270</v>
      </c>
      <c r="AM10" s="208">
        <v>2257</v>
      </c>
      <c r="AN10" s="208">
        <v>2301</v>
      </c>
      <c r="AO10" s="208">
        <v>2301</v>
      </c>
      <c r="AP10" s="208">
        <v>2358</v>
      </c>
      <c r="AQ10" s="208">
        <v>2706</v>
      </c>
      <c r="AR10" s="208">
        <v>2732</v>
      </c>
      <c r="AS10" s="208">
        <v>2663</v>
      </c>
      <c r="AT10" s="208">
        <v>2763</v>
      </c>
    </row>
    <row r="11" spans="1:72" ht="18.75">
      <c r="A11" s="263"/>
      <c r="B11" s="63" t="s">
        <v>1060</v>
      </c>
      <c r="C11" s="218" t="s">
        <v>62</v>
      </c>
      <c r="D11" s="218"/>
      <c r="E11" s="208">
        <f t="shared" ref="E11:AC11" si="5">E10-D10</f>
        <v>105</v>
      </c>
      <c r="F11" s="208">
        <f t="shared" si="5"/>
        <v>142</v>
      </c>
      <c r="G11" s="208">
        <f t="shared" si="5"/>
        <v>144</v>
      </c>
      <c r="H11" s="208">
        <f t="shared" si="5"/>
        <v>144</v>
      </c>
      <c r="I11" s="208">
        <f t="shared" si="5"/>
        <v>97</v>
      </c>
      <c r="J11" s="208">
        <f t="shared" si="5"/>
        <v>48</v>
      </c>
      <c r="K11" s="208">
        <f t="shared" si="5"/>
        <v>47</v>
      </c>
      <c r="L11" s="208">
        <f t="shared" si="5"/>
        <v>43</v>
      </c>
      <c r="M11" s="208">
        <f t="shared" si="5"/>
        <v>20</v>
      </c>
      <c r="N11" s="208">
        <f t="shared" si="5"/>
        <v>14</v>
      </c>
      <c r="O11" s="208">
        <f t="shared" si="5"/>
        <v>15</v>
      </c>
      <c r="P11" s="208">
        <f t="shared" si="5"/>
        <v>23</v>
      </c>
      <c r="Q11" s="208">
        <f t="shared" si="5"/>
        <v>24</v>
      </c>
      <c r="R11" s="208">
        <f t="shared" si="5"/>
        <v>20</v>
      </c>
      <c r="S11" s="208">
        <f t="shared" si="5"/>
        <v>24</v>
      </c>
      <c r="T11" s="208">
        <f t="shared" si="5"/>
        <v>26</v>
      </c>
      <c r="U11" s="208">
        <f t="shared" si="5"/>
        <v>27</v>
      </c>
      <c r="V11" s="208">
        <f t="shared" si="5"/>
        <v>25</v>
      </c>
      <c r="W11" s="208">
        <f t="shared" si="5"/>
        <v>26</v>
      </c>
      <c r="X11" s="208">
        <f t="shared" si="5"/>
        <v>24</v>
      </c>
      <c r="Y11" s="208">
        <f t="shared" si="5"/>
        <v>20</v>
      </c>
      <c r="Z11" s="208">
        <f t="shared" si="5"/>
        <v>20</v>
      </c>
      <c r="AA11" s="208">
        <f t="shared" si="5"/>
        <v>18</v>
      </c>
      <c r="AB11" s="208">
        <f t="shared" si="5"/>
        <v>18</v>
      </c>
      <c r="AC11" s="208">
        <f t="shared" si="5"/>
        <v>17</v>
      </c>
      <c r="AD11" s="36" t="s">
        <v>1514</v>
      </c>
      <c r="AE11" s="36" t="s">
        <v>1487</v>
      </c>
      <c r="AF11" s="203" t="s">
        <v>1488</v>
      </c>
      <c r="AH11" s="57">
        <v>2026</v>
      </c>
      <c r="AI11" s="208">
        <v>2004</v>
      </c>
      <c r="AJ11" s="208">
        <v>2092</v>
      </c>
      <c r="AK11" s="208">
        <v>2133</v>
      </c>
      <c r="AL11" s="208">
        <v>2294</v>
      </c>
      <c r="AM11" s="208">
        <v>2257</v>
      </c>
      <c r="AN11" s="208">
        <v>2310</v>
      </c>
      <c r="AO11" s="208">
        <v>2310</v>
      </c>
      <c r="AP11" s="208">
        <v>2385</v>
      </c>
      <c r="AQ11" s="208">
        <v>2746</v>
      </c>
      <c r="AR11" s="208">
        <v>2780</v>
      </c>
      <c r="AS11" s="208">
        <v>2692</v>
      </c>
      <c r="AT11" s="208">
        <v>2821</v>
      </c>
    </row>
    <row r="12" spans="1:72" ht="18.75">
      <c r="A12" s="263"/>
      <c r="B12" s="63" t="s">
        <v>1061</v>
      </c>
      <c r="C12" s="218" t="s">
        <v>61</v>
      </c>
      <c r="D12" s="218"/>
      <c r="E12" s="64">
        <f t="shared" ref="E12:AC12" si="6">E11/D10</f>
        <v>0.05</v>
      </c>
      <c r="F12" s="64">
        <f t="shared" si="6"/>
        <v>6.4399092970521543E-2</v>
      </c>
      <c r="G12" s="64">
        <f t="shared" si="6"/>
        <v>6.1354921175969322E-2</v>
      </c>
      <c r="H12" s="64">
        <f t="shared" si="6"/>
        <v>5.780810919309514E-2</v>
      </c>
      <c r="I12" s="64">
        <f t="shared" si="6"/>
        <v>3.6812144212523719E-2</v>
      </c>
      <c r="J12" s="64">
        <f t="shared" si="6"/>
        <v>1.7569546120058566E-2</v>
      </c>
      <c r="K12" s="64">
        <f t="shared" si="6"/>
        <v>1.6906474820143885E-2</v>
      </c>
      <c r="L12" s="64">
        <f t="shared" si="6"/>
        <v>1.5210470463388751E-2</v>
      </c>
      <c r="M12" s="64">
        <f t="shared" si="6"/>
        <v>6.9686411149825784E-3</v>
      </c>
      <c r="N12" s="64">
        <f t="shared" si="6"/>
        <v>4.844290657439446E-3</v>
      </c>
      <c r="O12" s="64">
        <f t="shared" si="6"/>
        <v>5.1652892561983473E-3</v>
      </c>
      <c r="P12" s="64">
        <f t="shared" si="6"/>
        <v>7.8794107571085997E-3</v>
      </c>
      <c r="Q12" s="64">
        <f t="shared" si="6"/>
        <v>8.1577158395649222E-3</v>
      </c>
      <c r="R12" s="64">
        <f t="shared" si="6"/>
        <v>6.7430883344571811E-3</v>
      </c>
      <c r="S12" s="64">
        <f t="shared" si="6"/>
        <v>8.0375083724045539E-3</v>
      </c>
      <c r="T12" s="64">
        <f t="shared" si="6"/>
        <v>8.6378737541528243E-3</v>
      </c>
      <c r="U12" s="64">
        <f t="shared" si="6"/>
        <v>8.8932806324110679E-3</v>
      </c>
      <c r="V12" s="64">
        <f t="shared" si="6"/>
        <v>8.1619327456741754E-3</v>
      </c>
      <c r="W12" s="64">
        <f t="shared" si="6"/>
        <v>8.4196891191709849E-3</v>
      </c>
      <c r="X12" s="64">
        <f t="shared" si="6"/>
        <v>7.7071290944123313E-3</v>
      </c>
      <c r="Y12" s="64">
        <f t="shared" si="6"/>
        <v>6.3734862970044612E-3</v>
      </c>
      <c r="Z12" s="64">
        <f t="shared" si="6"/>
        <v>6.333122229259025E-3</v>
      </c>
      <c r="AA12" s="64">
        <f t="shared" si="6"/>
        <v>5.6639395846444307E-3</v>
      </c>
      <c r="AB12" s="64">
        <f t="shared" si="6"/>
        <v>5.6320400500625778E-3</v>
      </c>
      <c r="AC12" s="64">
        <f t="shared" si="6"/>
        <v>5.2893590541381458E-3</v>
      </c>
      <c r="AD12" s="276">
        <f>(N10/D10)^(1/(9))-1</f>
        <v>3.6673326064925238E-2</v>
      </c>
      <c r="AE12" s="276">
        <f>(AC10/D10)^(1/(25))-1</f>
        <v>1.7383538883997351E-2</v>
      </c>
      <c r="AF12" s="275" t="s">
        <v>1518</v>
      </c>
      <c r="AH12" s="57">
        <v>2027</v>
      </c>
      <c r="AI12" s="208">
        <v>1992</v>
      </c>
      <c r="AJ12" s="208">
        <v>2093</v>
      </c>
      <c r="AK12" s="208">
        <v>2143</v>
      </c>
      <c r="AL12" s="208">
        <v>2320</v>
      </c>
      <c r="AM12" s="208">
        <v>2261</v>
      </c>
      <c r="AN12" s="208">
        <v>2322</v>
      </c>
      <c r="AO12" s="208">
        <v>2322</v>
      </c>
      <c r="AP12" s="208">
        <v>2413</v>
      </c>
      <c r="AQ12" s="208">
        <v>2786</v>
      </c>
      <c r="AR12" s="208">
        <v>2827</v>
      </c>
      <c r="AS12" s="208">
        <v>2725</v>
      </c>
      <c r="AT12" s="208">
        <v>2877</v>
      </c>
    </row>
    <row r="13" spans="1:72" ht="18.75">
      <c r="A13" s="263"/>
      <c r="AH13" s="57">
        <v>2028</v>
      </c>
      <c r="AI13" s="208">
        <v>1982</v>
      </c>
      <c r="AJ13" s="208">
        <v>2094</v>
      </c>
      <c r="AK13" s="208">
        <v>2154</v>
      </c>
      <c r="AL13" s="208">
        <v>2346</v>
      </c>
      <c r="AM13" s="208">
        <v>2268</v>
      </c>
      <c r="AN13" s="208">
        <v>2333</v>
      </c>
      <c r="AO13" s="208">
        <v>2333</v>
      </c>
      <c r="AP13" s="208">
        <v>2440</v>
      </c>
      <c r="AQ13" s="208">
        <v>2824</v>
      </c>
      <c r="AR13" s="208">
        <v>2870</v>
      </c>
      <c r="AS13" s="208">
        <v>2759</v>
      </c>
      <c r="AT13" s="208">
        <v>2930</v>
      </c>
    </row>
    <row r="14" spans="1:72" ht="18.75">
      <c r="A14" s="263"/>
      <c r="AH14" s="57">
        <v>2029</v>
      </c>
      <c r="AI14" s="208">
        <v>1978</v>
      </c>
      <c r="AJ14" s="208">
        <v>2094</v>
      </c>
      <c r="AK14" s="208">
        <v>2163</v>
      </c>
      <c r="AL14" s="208">
        <v>2371</v>
      </c>
      <c r="AM14" s="208">
        <v>2272</v>
      </c>
      <c r="AN14" s="208">
        <v>2338</v>
      </c>
      <c r="AO14" s="208">
        <v>2338</v>
      </c>
      <c r="AP14" s="208">
        <v>2457</v>
      </c>
      <c r="AQ14" s="208">
        <v>2840</v>
      </c>
      <c r="AR14" s="208">
        <v>2890</v>
      </c>
      <c r="AS14" s="208">
        <v>2774</v>
      </c>
      <c r="AT14" s="208">
        <v>2959</v>
      </c>
    </row>
    <row r="15" spans="1:72" ht="18.75">
      <c r="A15" s="58" t="s">
        <v>53</v>
      </c>
      <c r="AH15" s="57">
        <v>2030</v>
      </c>
      <c r="AI15" s="208">
        <v>1973</v>
      </c>
      <c r="AJ15" s="208">
        <v>2093</v>
      </c>
      <c r="AK15" s="208">
        <v>2169</v>
      </c>
      <c r="AL15" s="208">
        <v>2393</v>
      </c>
      <c r="AM15" s="208">
        <v>2274</v>
      </c>
      <c r="AN15" s="208">
        <v>2340</v>
      </c>
      <c r="AO15" s="208">
        <v>2341</v>
      </c>
      <c r="AP15" s="208">
        <v>2469</v>
      </c>
      <c r="AQ15" s="208">
        <v>2851</v>
      </c>
      <c r="AR15" s="208">
        <v>2904</v>
      </c>
      <c r="AS15" s="208">
        <v>2784</v>
      </c>
      <c r="AT15" s="208">
        <v>2980</v>
      </c>
    </row>
    <row r="16" spans="1:72" ht="18.75">
      <c r="A16" s="3"/>
      <c r="AH16" s="57">
        <v>2031</v>
      </c>
      <c r="AI16" s="208">
        <v>1974</v>
      </c>
      <c r="AJ16" s="208">
        <v>2094</v>
      </c>
      <c r="AK16" s="208">
        <v>2177</v>
      </c>
      <c r="AL16" s="208">
        <v>2417</v>
      </c>
      <c r="AM16" s="208">
        <v>2281</v>
      </c>
      <c r="AN16" s="208">
        <v>2346</v>
      </c>
      <c r="AO16" s="208">
        <v>2346</v>
      </c>
      <c r="AP16" s="208">
        <v>2484</v>
      </c>
      <c r="AQ16" s="208">
        <v>2865</v>
      </c>
      <c r="AR16" s="208">
        <v>2919</v>
      </c>
      <c r="AS16" s="208">
        <v>2799</v>
      </c>
      <c r="AT16" s="208">
        <v>3002</v>
      </c>
    </row>
    <row r="17" spans="34:46" ht="18.75">
      <c r="AH17" s="57">
        <v>2032</v>
      </c>
      <c r="AI17" s="208">
        <v>1980</v>
      </c>
      <c r="AJ17" s="208">
        <v>2099</v>
      </c>
      <c r="AK17" s="208">
        <v>2187</v>
      </c>
      <c r="AL17" s="208">
        <v>2443</v>
      </c>
      <c r="AM17" s="208">
        <v>2295</v>
      </c>
      <c r="AN17" s="208">
        <v>2358</v>
      </c>
      <c r="AO17" s="208">
        <v>2358</v>
      </c>
      <c r="AP17" s="208">
        <v>2501</v>
      </c>
      <c r="AQ17" s="208">
        <v>2887</v>
      </c>
      <c r="AR17" s="208">
        <v>2942</v>
      </c>
      <c r="AS17" s="208">
        <v>2824</v>
      </c>
      <c r="AT17" s="208">
        <v>3030</v>
      </c>
    </row>
    <row r="18" spans="34:46" ht="18.75">
      <c r="AH18" s="57">
        <v>2033</v>
      </c>
      <c r="AI18" s="208">
        <v>1990</v>
      </c>
      <c r="AJ18" s="208">
        <v>2106</v>
      </c>
      <c r="AK18" s="208">
        <v>2198</v>
      </c>
      <c r="AL18" s="208">
        <v>2470</v>
      </c>
      <c r="AM18" s="208">
        <v>2312</v>
      </c>
      <c r="AN18" s="208">
        <v>2373</v>
      </c>
      <c r="AO18" s="208">
        <v>2373</v>
      </c>
      <c r="AP18" s="208">
        <v>2520</v>
      </c>
      <c r="AQ18" s="208">
        <v>2911</v>
      </c>
      <c r="AR18" s="208">
        <v>2966</v>
      </c>
      <c r="AS18" s="208">
        <v>2850</v>
      </c>
      <c r="AT18" s="208">
        <v>3058</v>
      </c>
    </row>
    <row r="19" spans="34:46" ht="18.75">
      <c r="AH19" s="57">
        <v>2034</v>
      </c>
      <c r="AI19" s="208">
        <v>2003</v>
      </c>
      <c r="AJ19" s="208">
        <v>2115</v>
      </c>
      <c r="AK19" s="208">
        <v>2211</v>
      </c>
      <c r="AL19" s="208">
        <v>2499</v>
      </c>
      <c r="AM19" s="208">
        <v>2330</v>
      </c>
      <c r="AN19" s="208">
        <v>2388</v>
      </c>
      <c r="AO19" s="208">
        <v>2388</v>
      </c>
      <c r="AP19" s="208">
        <v>2538</v>
      </c>
      <c r="AQ19" s="208">
        <v>2933</v>
      </c>
      <c r="AR19" s="208">
        <v>2986</v>
      </c>
      <c r="AS19" s="208">
        <v>2874</v>
      </c>
      <c r="AT19" s="208">
        <v>3082</v>
      </c>
    </row>
    <row r="20" spans="34:46" ht="18.75">
      <c r="AH20" s="57">
        <v>2035</v>
      </c>
      <c r="AI20" s="208">
        <v>2018</v>
      </c>
      <c r="AJ20" s="208">
        <v>2125</v>
      </c>
      <c r="AK20" s="208">
        <v>2224</v>
      </c>
      <c r="AL20" s="208">
        <v>2528</v>
      </c>
      <c r="AM20" s="208">
        <v>2351</v>
      </c>
      <c r="AN20" s="208">
        <v>2407</v>
      </c>
      <c r="AO20" s="208">
        <v>2407</v>
      </c>
      <c r="AP20" s="208">
        <v>2557</v>
      </c>
      <c r="AQ20" s="208">
        <v>2959</v>
      </c>
      <c r="AR20" s="208">
        <v>3010</v>
      </c>
      <c r="AS20" s="208">
        <v>2903</v>
      </c>
      <c r="AT20" s="208">
        <v>3109</v>
      </c>
    </row>
    <row r="21" spans="34:46" ht="18.75">
      <c r="AH21" s="57">
        <v>2036</v>
      </c>
      <c r="AI21" s="208">
        <v>2034</v>
      </c>
      <c r="AJ21" s="208">
        <v>2137</v>
      </c>
      <c r="AK21" s="208">
        <v>2237</v>
      </c>
      <c r="AL21" s="208">
        <v>2557</v>
      </c>
      <c r="AM21" s="208">
        <v>2374</v>
      </c>
      <c r="AN21" s="208">
        <v>2428</v>
      </c>
      <c r="AO21" s="208">
        <v>2428</v>
      </c>
      <c r="AP21" s="208">
        <v>2577</v>
      </c>
      <c r="AQ21" s="208">
        <v>2986</v>
      </c>
      <c r="AR21" s="208">
        <v>3036</v>
      </c>
      <c r="AS21" s="208">
        <v>2933</v>
      </c>
      <c r="AT21" s="208">
        <v>3136</v>
      </c>
    </row>
    <row r="22" spans="34:46" ht="18.75">
      <c r="AH22" s="57">
        <v>2037</v>
      </c>
      <c r="AI22" s="208">
        <v>2051</v>
      </c>
      <c r="AJ22" s="208">
        <v>2150</v>
      </c>
      <c r="AK22" s="208">
        <v>2251</v>
      </c>
      <c r="AL22" s="208">
        <v>2587</v>
      </c>
      <c r="AM22" s="208">
        <v>2398</v>
      </c>
      <c r="AN22" s="208">
        <v>2449</v>
      </c>
      <c r="AO22" s="208">
        <v>2449</v>
      </c>
      <c r="AP22" s="208">
        <v>2597</v>
      </c>
      <c r="AQ22" s="208">
        <v>3015</v>
      </c>
      <c r="AR22" s="208">
        <v>3063</v>
      </c>
      <c r="AS22" s="208">
        <v>2964</v>
      </c>
      <c r="AT22" s="208">
        <v>3163</v>
      </c>
    </row>
    <row r="23" spans="34:46" ht="18.75">
      <c r="AH23" s="57">
        <v>2038</v>
      </c>
      <c r="AI23" s="208">
        <v>2068</v>
      </c>
      <c r="AJ23" s="208">
        <v>2163</v>
      </c>
      <c r="AK23" s="208">
        <v>2264</v>
      </c>
      <c r="AL23" s="208">
        <v>2616</v>
      </c>
      <c r="AM23" s="208">
        <v>2421</v>
      </c>
      <c r="AN23" s="208">
        <v>2471</v>
      </c>
      <c r="AO23" s="208">
        <v>2471</v>
      </c>
      <c r="AP23" s="208">
        <v>2616</v>
      </c>
      <c r="AQ23" s="208">
        <v>3043</v>
      </c>
      <c r="AR23" s="208">
        <v>3088</v>
      </c>
      <c r="AS23" s="208">
        <v>2994</v>
      </c>
      <c r="AT23" s="208">
        <v>3189</v>
      </c>
    </row>
    <row r="24" spans="34:46" ht="18.75">
      <c r="AH24" s="57">
        <v>2039</v>
      </c>
      <c r="AI24" s="208">
        <v>2089</v>
      </c>
      <c r="AJ24" s="208">
        <v>2178</v>
      </c>
      <c r="AK24" s="208">
        <v>2277</v>
      </c>
      <c r="AL24" s="208">
        <v>2644</v>
      </c>
      <c r="AM24" s="208">
        <v>2447</v>
      </c>
      <c r="AN24" s="208">
        <v>2494</v>
      </c>
      <c r="AO24" s="208">
        <v>2494</v>
      </c>
      <c r="AP24" s="208">
        <v>2636</v>
      </c>
      <c r="AQ24" s="208">
        <v>3073</v>
      </c>
      <c r="AR24" s="208">
        <v>3114</v>
      </c>
      <c r="AS24" s="208">
        <v>3026</v>
      </c>
      <c r="AT24" s="208">
        <v>3214</v>
      </c>
    </row>
    <row r="25" spans="34:46" ht="18.75">
      <c r="AH25" s="57">
        <v>2040</v>
      </c>
      <c r="AI25" s="208">
        <v>2105</v>
      </c>
      <c r="AJ25" s="208">
        <v>2191</v>
      </c>
      <c r="AK25" s="208">
        <v>2289</v>
      </c>
      <c r="AL25" s="208">
        <v>2670</v>
      </c>
      <c r="AM25" s="208">
        <v>2468</v>
      </c>
      <c r="AN25" s="208">
        <v>2515</v>
      </c>
      <c r="AO25" s="208">
        <v>2515</v>
      </c>
      <c r="AP25" s="208">
        <v>2653</v>
      </c>
      <c r="AQ25" s="208">
        <v>3099</v>
      </c>
      <c r="AR25" s="208">
        <v>3138</v>
      </c>
      <c r="AS25" s="208">
        <v>3053</v>
      </c>
      <c r="AT25" s="208">
        <v>3237</v>
      </c>
    </row>
    <row r="26" spans="34:46" ht="18.75">
      <c r="AH26" s="57">
        <v>2041</v>
      </c>
      <c r="AI26" s="208">
        <v>2119</v>
      </c>
      <c r="AJ26" s="208">
        <v>2202</v>
      </c>
      <c r="AK26" s="208">
        <v>2299</v>
      </c>
      <c r="AL26" s="208">
        <v>2694</v>
      </c>
      <c r="AM26" s="208">
        <v>2487</v>
      </c>
      <c r="AN26" s="208">
        <v>2532</v>
      </c>
      <c r="AO26" s="208">
        <v>2533</v>
      </c>
      <c r="AP26" s="208">
        <v>2667</v>
      </c>
      <c r="AQ26" s="208">
        <v>3121</v>
      </c>
      <c r="AR26" s="208">
        <v>3158</v>
      </c>
      <c r="AS26" s="208">
        <v>3075</v>
      </c>
      <c r="AT26" s="208">
        <v>3255</v>
      </c>
    </row>
    <row r="27" spans="34:46" ht="18.75">
      <c r="AH27" s="57">
        <v>2042</v>
      </c>
      <c r="AI27" s="208">
        <v>2137</v>
      </c>
      <c r="AJ27" s="208">
        <v>2216</v>
      </c>
      <c r="AK27" s="208">
        <v>2310</v>
      </c>
      <c r="AL27" s="208">
        <v>2718</v>
      </c>
      <c r="AM27" s="208">
        <v>2508</v>
      </c>
      <c r="AN27" s="208">
        <v>2552</v>
      </c>
      <c r="AO27" s="208">
        <v>2552</v>
      </c>
      <c r="AP27" s="208">
        <v>2681</v>
      </c>
      <c r="AQ27" s="208">
        <v>3143</v>
      </c>
      <c r="AR27" s="208">
        <v>3178</v>
      </c>
      <c r="AS27" s="208">
        <v>3099</v>
      </c>
      <c r="AT27" s="208">
        <v>3272</v>
      </c>
    </row>
    <row r="28" spans="34:46" ht="18.75">
      <c r="AH28" s="57">
        <v>2043</v>
      </c>
      <c r="AI28" s="208">
        <v>2155</v>
      </c>
      <c r="AJ28" s="208">
        <v>2230</v>
      </c>
      <c r="AK28" s="208">
        <v>2322</v>
      </c>
      <c r="AL28" s="208">
        <v>2742</v>
      </c>
      <c r="AM28" s="208">
        <v>2528</v>
      </c>
      <c r="AN28" s="208">
        <v>2570</v>
      </c>
      <c r="AO28" s="208">
        <v>2570</v>
      </c>
      <c r="AP28" s="208">
        <v>2694</v>
      </c>
      <c r="AQ28" s="208">
        <v>3164</v>
      </c>
      <c r="AR28" s="208">
        <v>3196</v>
      </c>
      <c r="AS28" s="208">
        <v>3122</v>
      </c>
      <c r="AT28" s="208">
        <v>3288</v>
      </c>
    </row>
    <row r="29" spans="34:46" ht="18.75">
      <c r="AH29" s="57">
        <v>2044</v>
      </c>
      <c r="AI29" s="208">
        <v>2173</v>
      </c>
      <c r="AJ29" s="208">
        <v>2245</v>
      </c>
      <c r="AK29" s="208">
        <v>2334</v>
      </c>
      <c r="AL29" s="208">
        <v>2765</v>
      </c>
      <c r="AM29" s="208">
        <v>2548</v>
      </c>
      <c r="AN29" s="208">
        <v>2589</v>
      </c>
      <c r="AO29" s="208">
        <v>2589</v>
      </c>
      <c r="AP29" s="208">
        <v>2708</v>
      </c>
      <c r="AQ29" s="208">
        <v>3185</v>
      </c>
      <c r="AR29" s="208">
        <v>3214</v>
      </c>
      <c r="AS29" s="208">
        <v>3143</v>
      </c>
      <c r="AT29" s="208">
        <v>3303</v>
      </c>
    </row>
    <row r="30" spans="34:46" ht="18.75">
      <c r="AH30" s="57">
        <v>2045</v>
      </c>
      <c r="AI30" s="208">
        <v>2191</v>
      </c>
      <c r="AJ30" s="208">
        <v>2260</v>
      </c>
      <c r="AK30" s="208">
        <v>2346</v>
      </c>
      <c r="AL30" s="208">
        <v>2788</v>
      </c>
      <c r="AM30" s="208">
        <v>2566</v>
      </c>
      <c r="AN30" s="208">
        <v>2607</v>
      </c>
      <c r="AO30" s="208">
        <v>2607</v>
      </c>
      <c r="AP30" s="208">
        <v>2721</v>
      </c>
      <c r="AQ30" s="208">
        <v>3203</v>
      </c>
      <c r="AR30" s="208">
        <v>3231</v>
      </c>
      <c r="AS30" s="208">
        <v>3162</v>
      </c>
      <c r="AT30" s="208">
        <v>3317</v>
      </c>
    </row>
  </sheetData>
  <mergeCells count="13">
    <mergeCell ref="AT1:AT2"/>
    <mergeCell ref="AN1:AN2"/>
    <mergeCell ref="AO1:AO2"/>
    <mergeCell ref="AP1:AP2"/>
    <mergeCell ref="AQ1:AQ2"/>
    <mergeCell ref="AR1:AR2"/>
    <mergeCell ref="AS1:AS2"/>
    <mergeCell ref="AM1:AM2"/>
    <mergeCell ref="AH1:AH2"/>
    <mergeCell ref="AI1:AI2"/>
    <mergeCell ref="AJ1:AJ2"/>
    <mergeCell ref="AK1:AK2"/>
    <mergeCell ref="AL1:AL2"/>
  </mergeCells>
  <pageMargins left="0.7" right="0.7" top="0.75" bottom="0.75" header="0.3" footer="0.3"/>
  <pageSetup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4"/>
  <sheetViews>
    <sheetView workbookViewId="0">
      <selection activeCell="B1" sqref="B1"/>
    </sheetView>
  </sheetViews>
  <sheetFormatPr defaultColWidth="10.875" defaultRowHeight="15.75"/>
  <cols>
    <col min="1" max="1" width="4.875" style="41" customWidth="1"/>
    <col min="2" max="16384" width="10.875" style="41"/>
  </cols>
  <sheetData>
    <row r="1" spans="1:2" ht="21">
      <c r="A1" s="17" t="s">
        <v>92</v>
      </c>
      <c r="B1" s="217" t="s">
        <v>635</v>
      </c>
    </row>
    <row r="3" spans="1:2" ht="18.75">
      <c r="B3" s="3" t="s">
        <v>641</v>
      </c>
    </row>
    <row r="4" spans="1:2" s="160" customFormat="1" ht="18.75">
      <c r="B4" s="3" t="s">
        <v>1014</v>
      </c>
    </row>
  </sheetData>
  <pageMargins left="0.7" right="0.7" top="0.75" bottom="0.75" header="0.3" footer="0.3"/>
  <pageSetup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7"/>
  <sheetViews>
    <sheetView workbookViewId="0">
      <selection activeCell="A2" sqref="A2"/>
    </sheetView>
  </sheetViews>
  <sheetFormatPr defaultColWidth="10.875" defaultRowHeight="18.75"/>
  <cols>
    <col min="1" max="1" width="4.875" style="160" customWidth="1"/>
    <col min="2" max="4" width="12.875" style="160" customWidth="1"/>
    <col min="5" max="5" width="4.875" style="160" customWidth="1"/>
    <col min="6" max="7" width="10.875" style="160"/>
    <col min="8" max="11" width="12.875" style="160" customWidth="1"/>
    <col min="12" max="12" width="4.875" style="160" customWidth="1"/>
    <col min="13" max="20" width="12.875" style="160" customWidth="1"/>
    <col min="21" max="21" width="33.875" style="160" customWidth="1"/>
    <col min="22" max="22" width="4.875" style="160" customWidth="1"/>
    <col min="23" max="23" width="18.875" style="160" customWidth="1"/>
    <col min="24" max="24" width="18.375" style="160" customWidth="1"/>
    <col min="25" max="25" width="10.875" style="160"/>
    <col min="26" max="26" width="4.875" style="160" customWidth="1"/>
    <col min="27" max="27" width="10.875" style="52"/>
    <col min="28" max="30" width="10.875" style="50"/>
    <col min="31" max="16384" width="10.875" style="160"/>
  </cols>
  <sheetData>
    <row r="1" spans="1:34" ht="21">
      <c r="A1" s="17" t="s">
        <v>92</v>
      </c>
      <c r="B1" s="17" t="s">
        <v>1076</v>
      </c>
    </row>
    <row r="2" spans="1:34" ht="21">
      <c r="A2" s="17"/>
    </row>
    <row r="3" spans="1:34" ht="21">
      <c r="B3" s="17" t="s">
        <v>1027</v>
      </c>
      <c r="E3" s="17"/>
      <c r="F3" s="17" t="s">
        <v>1028</v>
      </c>
      <c r="M3" s="17" t="s">
        <v>1043</v>
      </c>
      <c r="N3" s="58"/>
      <c r="O3" s="58"/>
      <c r="P3" s="58"/>
      <c r="Q3" s="58"/>
      <c r="W3" s="17" t="s">
        <v>1044</v>
      </c>
      <c r="X3" s="17"/>
      <c r="AA3" s="17" t="s">
        <v>1029</v>
      </c>
    </row>
    <row r="4" spans="1:34" ht="56.25">
      <c r="B4" s="14" t="s">
        <v>40</v>
      </c>
      <c r="C4" s="14" t="s">
        <v>40</v>
      </c>
      <c r="D4" s="14" t="s">
        <v>1010</v>
      </c>
      <c r="F4" s="14" t="s">
        <v>40</v>
      </c>
      <c r="G4" s="14" t="s">
        <v>40</v>
      </c>
      <c r="H4" s="14" t="s">
        <v>1030</v>
      </c>
      <c r="I4" s="14" t="s">
        <v>1031</v>
      </c>
      <c r="J4" s="14" t="s">
        <v>1032</v>
      </c>
      <c r="K4" s="14" t="s">
        <v>1033</v>
      </c>
      <c r="M4" s="18" t="s">
        <v>40</v>
      </c>
      <c r="N4" s="18" t="s">
        <v>1005</v>
      </c>
      <c r="O4" s="18" t="s">
        <v>1004</v>
      </c>
      <c r="P4" s="18" t="s">
        <v>977</v>
      </c>
      <c r="Q4" s="18" t="s">
        <v>978</v>
      </c>
      <c r="R4" s="18" t="s">
        <v>1045</v>
      </c>
      <c r="S4" s="18" t="s">
        <v>979</v>
      </c>
      <c r="T4" s="18" t="s">
        <v>980</v>
      </c>
      <c r="U4" s="18" t="s">
        <v>44</v>
      </c>
      <c r="W4" s="18" t="s">
        <v>1046</v>
      </c>
      <c r="X4" s="18" t="s">
        <v>1047</v>
      </c>
      <c r="Y4" s="18" t="s">
        <v>1006</v>
      </c>
      <c r="AA4" s="18" t="s">
        <v>805</v>
      </c>
      <c r="AB4" s="18" t="s">
        <v>1048</v>
      </c>
      <c r="AC4" s="18" t="s">
        <v>805</v>
      </c>
      <c r="AD4" s="18" t="s">
        <v>1048</v>
      </c>
      <c r="AE4" s="18" t="s">
        <v>805</v>
      </c>
      <c r="AF4" s="18" t="s">
        <v>1048</v>
      </c>
      <c r="AG4" s="18" t="s">
        <v>805</v>
      </c>
      <c r="AH4" s="18" t="s">
        <v>1048</v>
      </c>
    </row>
    <row r="5" spans="1:34">
      <c r="B5" s="14" t="s">
        <v>1034</v>
      </c>
      <c r="C5" s="14" t="s">
        <v>68</v>
      </c>
      <c r="D5" s="14" t="s">
        <v>1035</v>
      </c>
      <c r="F5" s="14" t="s">
        <v>1034</v>
      </c>
      <c r="G5" s="14" t="s">
        <v>68</v>
      </c>
      <c r="H5" s="14" t="s">
        <v>1036</v>
      </c>
      <c r="I5" s="14" t="s">
        <v>1036</v>
      </c>
      <c r="J5" s="14" t="s">
        <v>17</v>
      </c>
      <c r="K5" s="14" t="s">
        <v>17</v>
      </c>
      <c r="M5" s="14" t="s">
        <v>68</v>
      </c>
      <c r="N5" s="14" t="s">
        <v>69</v>
      </c>
      <c r="O5" s="14" t="s">
        <v>69</v>
      </c>
      <c r="P5" s="14" t="s">
        <v>224</v>
      </c>
      <c r="Q5" s="14" t="s">
        <v>224</v>
      </c>
      <c r="R5" s="14" t="s">
        <v>224</v>
      </c>
      <c r="S5" s="14" t="s">
        <v>17</v>
      </c>
      <c r="T5" s="14" t="s">
        <v>17</v>
      </c>
      <c r="U5" s="14"/>
      <c r="W5" s="14"/>
      <c r="X5" s="14"/>
      <c r="Y5" s="14"/>
    </row>
    <row r="6" spans="1:34">
      <c r="B6" s="208">
        <v>63000</v>
      </c>
      <c r="C6" s="208">
        <f t="shared" ref="C6:C23" si="0">B6/1000</f>
        <v>63</v>
      </c>
      <c r="D6" s="209">
        <v>0.38</v>
      </c>
      <c r="F6" s="208">
        <v>63000</v>
      </c>
      <c r="G6" s="208">
        <f t="shared" ref="G6:G23" si="1">F6/1000</f>
        <v>63</v>
      </c>
      <c r="H6" s="210">
        <v>400</v>
      </c>
      <c r="I6" s="210">
        <v>366</v>
      </c>
      <c r="J6" s="210">
        <f>$F6*$F6/H6/10^6</f>
        <v>9.9224999999999994</v>
      </c>
      <c r="K6" s="210">
        <f>$F6*$F6/I6/10^6</f>
        <v>10.844262295081968</v>
      </c>
      <c r="M6" s="214">
        <v>69</v>
      </c>
      <c r="N6" s="208">
        <v>500</v>
      </c>
      <c r="O6" s="208">
        <f>N6*$W$6</f>
        <v>650</v>
      </c>
      <c r="P6" s="208">
        <f t="shared" ref="P6:P17" si="2">(SQRT(3)*N6*M6)/1000</f>
        <v>59.755752861126261</v>
      </c>
      <c r="Q6" s="208">
        <f t="shared" ref="Q6:Q17" si="3">(SQRT(3)*O6*$M6)/1000</f>
        <v>77.682478719464143</v>
      </c>
      <c r="R6" s="215"/>
      <c r="S6" s="208">
        <f>P6*$Y$6</f>
        <v>53.780177575013639</v>
      </c>
      <c r="T6" s="208">
        <f>Q6*$Y$6</f>
        <v>69.914230847517729</v>
      </c>
      <c r="U6" s="203" t="s">
        <v>1049</v>
      </c>
      <c r="W6" s="106">
        <v>1.3</v>
      </c>
      <c r="X6" s="106">
        <v>1.2</v>
      </c>
      <c r="Y6" s="106">
        <v>0.9</v>
      </c>
      <c r="AA6" s="14">
        <v>1980</v>
      </c>
      <c r="AB6" s="216">
        <v>44.033333333333331</v>
      </c>
      <c r="AC6" s="14">
        <v>1990</v>
      </c>
      <c r="AD6" s="216">
        <v>78.358333333333334</v>
      </c>
      <c r="AE6" s="14">
        <v>2000</v>
      </c>
      <c r="AF6" s="216">
        <v>95.375</v>
      </c>
      <c r="AG6" s="14">
        <v>2010</v>
      </c>
      <c r="AH6" s="216">
        <v>116.46666666666668</v>
      </c>
    </row>
    <row r="7" spans="1:34">
      <c r="B7" s="208">
        <v>66000</v>
      </c>
      <c r="C7" s="208">
        <f t="shared" si="0"/>
        <v>66</v>
      </c>
      <c r="D7" s="209">
        <f>(D$14-D$6)*(C7-C$6)/(C$14-C$6)+D$6</f>
        <v>0.38214285714285717</v>
      </c>
      <c r="F7" s="208">
        <v>66000</v>
      </c>
      <c r="G7" s="208">
        <f t="shared" si="1"/>
        <v>66</v>
      </c>
      <c r="H7" s="210">
        <v>400</v>
      </c>
      <c r="I7" s="210">
        <v>366</v>
      </c>
      <c r="J7" s="210">
        <f>$F7*$F7/H7/10^6</f>
        <v>10.89</v>
      </c>
      <c r="K7" s="210">
        <f>$F7*$F7/I7/10^6</f>
        <v>11.901639344262295</v>
      </c>
      <c r="M7" s="208">
        <v>115</v>
      </c>
      <c r="N7" s="208">
        <v>600</v>
      </c>
      <c r="O7" s="208">
        <f t="shared" ref="O7:O17" si="4">N7*$W$6</f>
        <v>780</v>
      </c>
      <c r="P7" s="208">
        <f t="shared" si="2"/>
        <v>119.51150572225254</v>
      </c>
      <c r="Q7" s="208">
        <f t="shared" si="3"/>
        <v>155.36495743892829</v>
      </c>
      <c r="R7" s="215">
        <v>125</v>
      </c>
      <c r="S7" s="208">
        <f t="shared" ref="S7:T17" si="5">P7*$Y$6</f>
        <v>107.56035515002729</v>
      </c>
      <c r="T7" s="208">
        <f t="shared" si="5"/>
        <v>139.82846169503546</v>
      </c>
      <c r="U7" s="203"/>
      <c r="AA7" s="14">
        <v>1981</v>
      </c>
      <c r="AB7" s="216">
        <v>49.524999999999999</v>
      </c>
      <c r="AC7" s="14">
        <v>1991</v>
      </c>
      <c r="AD7" s="216">
        <v>82.766666666666666</v>
      </c>
      <c r="AE7" s="14">
        <v>2001</v>
      </c>
      <c r="AF7" s="216">
        <v>97.783333333333346</v>
      </c>
      <c r="AG7" s="14">
        <v>2011</v>
      </c>
      <c r="AH7" s="216">
        <v>119.85833333333333</v>
      </c>
    </row>
    <row r="8" spans="1:34">
      <c r="B8" s="208">
        <v>69000</v>
      </c>
      <c r="C8" s="208">
        <f t="shared" si="0"/>
        <v>69</v>
      </c>
      <c r="D8" s="209">
        <f t="shared" ref="D8:D13" si="6">(D$14-D$6)*(C8-C$6)/(C$14-C$6)+D$6</f>
        <v>0.38428571428571429</v>
      </c>
      <c r="F8" s="211">
        <v>69000</v>
      </c>
      <c r="G8" s="211">
        <f t="shared" si="1"/>
        <v>69</v>
      </c>
      <c r="H8" s="211">
        <v>400</v>
      </c>
      <c r="I8" s="211">
        <v>366</v>
      </c>
      <c r="J8" s="211">
        <v>12</v>
      </c>
      <c r="K8" s="211">
        <v>13</v>
      </c>
      <c r="M8" s="208">
        <v>120</v>
      </c>
      <c r="N8" s="208">
        <v>610</v>
      </c>
      <c r="O8" s="208">
        <f t="shared" si="4"/>
        <v>793</v>
      </c>
      <c r="P8" s="208">
        <f t="shared" si="2"/>
        <v>126.78611911404181</v>
      </c>
      <c r="Q8" s="208">
        <f t="shared" si="3"/>
        <v>164.82195484825436</v>
      </c>
      <c r="R8" s="215"/>
      <c r="S8" s="208">
        <f t="shared" si="5"/>
        <v>114.10750720263763</v>
      </c>
      <c r="T8" s="208">
        <f t="shared" si="5"/>
        <v>148.33975936342893</v>
      </c>
      <c r="U8" s="203"/>
      <c r="AA8" s="14">
        <v>1982</v>
      </c>
      <c r="AB8" s="216">
        <v>54.858333333333341</v>
      </c>
      <c r="AC8" s="14">
        <v>1992</v>
      </c>
      <c r="AD8" s="216">
        <v>84.000000000000014</v>
      </c>
      <c r="AE8" s="14">
        <v>2002</v>
      </c>
      <c r="AF8" s="216">
        <v>99.991666666666674</v>
      </c>
      <c r="AG8" s="14">
        <v>2012</v>
      </c>
      <c r="AH8" s="216">
        <v>121.67500000000001</v>
      </c>
    </row>
    <row r="9" spans="1:34">
      <c r="B9" s="208">
        <v>72000</v>
      </c>
      <c r="C9" s="208">
        <f t="shared" si="0"/>
        <v>72</v>
      </c>
      <c r="D9" s="209">
        <f t="shared" si="6"/>
        <v>0.38642857142857145</v>
      </c>
      <c r="F9" s="208">
        <v>72000</v>
      </c>
      <c r="G9" s="208">
        <f t="shared" si="1"/>
        <v>72</v>
      </c>
      <c r="H9" s="210">
        <v>400</v>
      </c>
      <c r="I9" s="210">
        <v>366</v>
      </c>
      <c r="J9" s="210">
        <f t="shared" ref="J9:K11" si="7">$F9*$F9/H9/10^6</f>
        <v>12.96</v>
      </c>
      <c r="K9" s="210">
        <f t="shared" si="7"/>
        <v>14.163934426229508</v>
      </c>
      <c r="M9" s="208">
        <v>138</v>
      </c>
      <c r="N9" s="208">
        <v>650</v>
      </c>
      <c r="O9" s="208">
        <f t="shared" si="4"/>
        <v>845</v>
      </c>
      <c r="P9" s="208">
        <f t="shared" si="2"/>
        <v>155.36495743892829</v>
      </c>
      <c r="Q9" s="208">
        <f t="shared" si="3"/>
        <v>201.97444467060674</v>
      </c>
      <c r="R9" s="215">
        <v>150</v>
      </c>
      <c r="S9" s="208">
        <f t="shared" si="5"/>
        <v>139.82846169503546</v>
      </c>
      <c r="T9" s="208">
        <f t="shared" si="5"/>
        <v>181.77700020354607</v>
      </c>
      <c r="U9" s="203"/>
      <c r="AA9" s="14">
        <v>1983</v>
      </c>
      <c r="AB9" s="216">
        <v>58.07500000000001</v>
      </c>
      <c r="AC9" s="14">
        <v>1993</v>
      </c>
      <c r="AD9" s="216">
        <v>85.566666666666663</v>
      </c>
      <c r="AE9" s="14">
        <v>2003</v>
      </c>
      <c r="AF9" s="216">
        <v>102.75</v>
      </c>
      <c r="AG9" s="14">
        <v>2013</v>
      </c>
      <c r="AH9" s="216">
        <v>122.81666666666666</v>
      </c>
    </row>
    <row r="10" spans="1:34">
      <c r="B10" s="208">
        <v>115000</v>
      </c>
      <c r="C10" s="208">
        <f t="shared" si="0"/>
        <v>115</v>
      </c>
      <c r="D10" s="209">
        <f t="shared" si="6"/>
        <v>0.41714285714285715</v>
      </c>
      <c r="F10" s="208">
        <v>115000</v>
      </c>
      <c r="G10" s="208">
        <f t="shared" si="1"/>
        <v>115</v>
      </c>
      <c r="H10" s="210">
        <v>403</v>
      </c>
      <c r="I10" s="210">
        <v>366</v>
      </c>
      <c r="J10" s="210">
        <f t="shared" si="7"/>
        <v>32.816377171215883</v>
      </c>
      <c r="K10" s="210">
        <f t="shared" si="7"/>
        <v>36.133879781420767</v>
      </c>
      <c r="M10" s="208">
        <v>161</v>
      </c>
      <c r="N10" s="208">
        <v>700</v>
      </c>
      <c r="O10" s="208">
        <f t="shared" si="4"/>
        <v>910</v>
      </c>
      <c r="P10" s="208">
        <f t="shared" si="2"/>
        <v>195.20212601301245</v>
      </c>
      <c r="Q10" s="208">
        <f t="shared" si="3"/>
        <v>253.76276381691622</v>
      </c>
      <c r="R10" s="215"/>
      <c r="S10" s="208">
        <f t="shared" si="5"/>
        <v>175.68191341171121</v>
      </c>
      <c r="T10" s="208">
        <f t="shared" si="5"/>
        <v>228.38648743522461</v>
      </c>
      <c r="U10" s="203"/>
      <c r="AA10" s="14">
        <v>1984</v>
      </c>
      <c r="AB10" s="216">
        <v>60.574999999999996</v>
      </c>
      <c r="AC10" s="14">
        <v>1994</v>
      </c>
      <c r="AD10" s="216">
        <v>85.708333333333329</v>
      </c>
      <c r="AE10" s="14">
        <v>2004</v>
      </c>
      <c r="AF10" s="216">
        <v>104.65833333333335</v>
      </c>
      <c r="AG10" s="14">
        <v>2014</v>
      </c>
      <c r="AH10" s="216">
        <v>125.15833333333336</v>
      </c>
    </row>
    <row r="11" spans="1:34">
      <c r="B11" s="208">
        <v>120000</v>
      </c>
      <c r="C11" s="208">
        <f t="shared" si="0"/>
        <v>120</v>
      </c>
      <c r="D11" s="209">
        <f t="shared" si="6"/>
        <v>0.42071428571428571</v>
      </c>
      <c r="F11" s="208">
        <v>120000</v>
      </c>
      <c r="G11" s="208">
        <f t="shared" si="1"/>
        <v>120</v>
      </c>
      <c r="H11" s="210">
        <v>403</v>
      </c>
      <c r="I11" s="210">
        <v>366</v>
      </c>
      <c r="J11" s="210">
        <f t="shared" si="7"/>
        <v>35.732009925558316</v>
      </c>
      <c r="K11" s="210">
        <f t="shared" si="7"/>
        <v>39.344262295081968</v>
      </c>
      <c r="M11" s="208">
        <v>230</v>
      </c>
      <c r="N11" s="208">
        <v>1000</v>
      </c>
      <c r="O11" s="208">
        <f t="shared" si="4"/>
        <v>1300</v>
      </c>
      <c r="P11" s="208">
        <f t="shared" si="2"/>
        <v>398.37168574084171</v>
      </c>
      <c r="Q11" s="208">
        <f t="shared" si="3"/>
        <v>517.88319146309425</v>
      </c>
      <c r="R11" s="215">
        <v>400</v>
      </c>
      <c r="S11" s="208">
        <f t="shared" si="5"/>
        <v>358.53451716675755</v>
      </c>
      <c r="T11" s="208">
        <f t="shared" si="5"/>
        <v>466.09487231678486</v>
      </c>
      <c r="U11" s="203"/>
      <c r="AA11" s="14">
        <v>1985</v>
      </c>
      <c r="AB11" s="216">
        <v>62.975000000000001</v>
      </c>
      <c r="AC11" s="14">
        <v>1995</v>
      </c>
      <c r="AD11" s="216">
        <v>87.550000000000011</v>
      </c>
      <c r="AE11" s="14">
        <v>2005</v>
      </c>
      <c r="AF11" s="216">
        <v>106.97500000000001</v>
      </c>
      <c r="AG11" s="14">
        <v>2015</v>
      </c>
      <c r="AH11" s="216">
        <v>126.6</v>
      </c>
    </row>
    <row r="12" spans="1:34">
      <c r="B12" s="208">
        <v>138000</v>
      </c>
      <c r="C12" s="208">
        <f t="shared" si="0"/>
        <v>138</v>
      </c>
      <c r="D12" s="209">
        <f t="shared" si="6"/>
        <v>0.43357142857142861</v>
      </c>
      <c r="F12" s="211">
        <v>138000</v>
      </c>
      <c r="G12" s="211">
        <f t="shared" si="1"/>
        <v>138</v>
      </c>
      <c r="H12" s="211">
        <v>405</v>
      </c>
      <c r="I12" s="211">
        <v>366</v>
      </c>
      <c r="J12" s="211">
        <v>47</v>
      </c>
      <c r="K12" s="211">
        <v>52</v>
      </c>
      <c r="M12" s="208">
        <v>240</v>
      </c>
      <c r="N12" s="208">
        <v>1025</v>
      </c>
      <c r="O12" s="208">
        <f t="shared" si="4"/>
        <v>1332.5</v>
      </c>
      <c r="P12" s="208">
        <f t="shared" si="2"/>
        <v>426.08449866194377</v>
      </c>
      <c r="Q12" s="208">
        <f t="shared" si="3"/>
        <v>553.90984826052693</v>
      </c>
      <c r="R12" s="215"/>
      <c r="S12" s="208">
        <f t="shared" si="5"/>
        <v>383.47604879574942</v>
      </c>
      <c r="T12" s="208">
        <f t="shared" si="5"/>
        <v>498.51886343447427</v>
      </c>
      <c r="U12" s="203"/>
      <c r="AA12" s="14">
        <v>1986</v>
      </c>
      <c r="AB12" s="216">
        <v>65.61666666666666</v>
      </c>
      <c r="AC12" s="14">
        <v>1996</v>
      </c>
      <c r="AD12" s="216">
        <v>88.924999999999997</v>
      </c>
      <c r="AE12" s="14">
        <v>2006</v>
      </c>
      <c r="AF12" s="216">
        <v>109.11666666666667</v>
      </c>
      <c r="AG12" s="14">
        <v>2016</v>
      </c>
      <c r="AH12" s="216">
        <v>128.37499999999997</v>
      </c>
    </row>
    <row r="13" spans="1:34">
      <c r="B13" s="208">
        <v>144000</v>
      </c>
      <c r="C13" s="208">
        <f t="shared" si="0"/>
        <v>144</v>
      </c>
      <c r="D13" s="209">
        <f t="shared" si="6"/>
        <v>0.43785714285714289</v>
      </c>
      <c r="F13" s="208">
        <v>144000</v>
      </c>
      <c r="G13" s="208">
        <f t="shared" si="1"/>
        <v>144</v>
      </c>
      <c r="H13" s="210">
        <v>405</v>
      </c>
      <c r="I13" s="210">
        <v>366</v>
      </c>
      <c r="J13" s="210">
        <f>$F13*$F13/H13/10^6</f>
        <v>51.2</v>
      </c>
      <c r="K13" s="210">
        <f>$F13*$F13/I13/10^6</f>
        <v>56.655737704918032</v>
      </c>
      <c r="M13" s="208">
        <v>315</v>
      </c>
      <c r="N13" s="208">
        <v>1150</v>
      </c>
      <c r="O13" s="208">
        <f t="shared" si="4"/>
        <v>1495</v>
      </c>
      <c r="P13" s="208">
        <f t="shared" si="2"/>
        <v>627.43540504182567</v>
      </c>
      <c r="Q13" s="208">
        <f t="shared" si="3"/>
        <v>815.6660265543735</v>
      </c>
      <c r="R13" s="215"/>
      <c r="S13" s="208">
        <f t="shared" si="5"/>
        <v>564.69186453764314</v>
      </c>
      <c r="T13" s="208">
        <f t="shared" si="5"/>
        <v>734.09942389893615</v>
      </c>
      <c r="U13" s="203"/>
      <c r="AA13" s="14">
        <v>1987</v>
      </c>
      <c r="AB13" s="216">
        <v>68.475000000000009</v>
      </c>
      <c r="AC13" s="14">
        <v>1997</v>
      </c>
      <c r="AD13" s="216">
        <v>90.366666666666674</v>
      </c>
      <c r="AE13" s="14">
        <v>2007</v>
      </c>
      <c r="AF13" s="216">
        <v>111.45</v>
      </c>
      <c r="AG13" s="14">
        <v>2017</v>
      </c>
      <c r="AH13" s="216">
        <v>130.42499999999998</v>
      </c>
    </row>
    <row r="14" spans="1:34">
      <c r="B14" s="208">
        <v>161000</v>
      </c>
      <c r="C14" s="208">
        <f t="shared" si="0"/>
        <v>161</v>
      </c>
      <c r="D14" s="209">
        <v>0.45</v>
      </c>
      <c r="F14" s="208">
        <v>161000</v>
      </c>
      <c r="G14" s="208">
        <f t="shared" si="1"/>
        <v>161</v>
      </c>
      <c r="H14" s="210">
        <v>403</v>
      </c>
      <c r="I14" s="210">
        <v>366</v>
      </c>
      <c r="J14" s="210">
        <f>$F14*$F14/H14/10^6</f>
        <v>64.320099255583131</v>
      </c>
      <c r="K14" s="210">
        <f>$F14*$F14/I14/10^6</f>
        <v>70.822404371584696</v>
      </c>
      <c r="M14" s="208">
        <v>345</v>
      </c>
      <c r="N14" s="208">
        <v>1300</v>
      </c>
      <c r="O14" s="208">
        <f t="shared" si="4"/>
        <v>1690</v>
      </c>
      <c r="P14" s="208">
        <f t="shared" si="2"/>
        <v>776.82478719464143</v>
      </c>
      <c r="Q14" s="208">
        <f t="shared" si="3"/>
        <v>1009.8722233530337</v>
      </c>
      <c r="R14" s="215">
        <v>800</v>
      </c>
      <c r="S14" s="208">
        <f t="shared" si="5"/>
        <v>699.14230847517729</v>
      </c>
      <c r="T14" s="208">
        <f t="shared" si="5"/>
        <v>908.88500101773036</v>
      </c>
      <c r="U14" s="203"/>
      <c r="AA14" s="14">
        <v>1988</v>
      </c>
      <c r="AB14" s="216">
        <v>71.233333333333334</v>
      </c>
      <c r="AC14" s="14">
        <v>1998</v>
      </c>
      <c r="AD14" s="216">
        <v>91.266666666666666</v>
      </c>
      <c r="AE14" s="14">
        <v>2008</v>
      </c>
      <c r="AF14" s="216">
        <v>114.09166666666665</v>
      </c>
      <c r="AG14" s="14">
        <v>2018</v>
      </c>
      <c r="AH14" s="216">
        <v>133.38333333333335</v>
      </c>
    </row>
    <row r="15" spans="1:34">
      <c r="B15" s="208">
        <v>230000</v>
      </c>
      <c r="C15" s="208">
        <f t="shared" si="0"/>
        <v>230</v>
      </c>
      <c r="D15" s="209">
        <v>0.48</v>
      </c>
      <c r="F15" s="211">
        <v>230000</v>
      </c>
      <c r="G15" s="211">
        <f t="shared" si="1"/>
        <v>230</v>
      </c>
      <c r="H15" s="211">
        <v>395</v>
      </c>
      <c r="I15" s="211">
        <v>365</v>
      </c>
      <c r="J15" s="211">
        <v>134</v>
      </c>
      <c r="K15" s="211">
        <v>145</v>
      </c>
      <c r="M15" s="208">
        <v>500</v>
      </c>
      <c r="N15" s="208">
        <v>1800</v>
      </c>
      <c r="O15" s="208">
        <f t="shared" si="4"/>
        <v>2340</v>
      </c>
      <c r="P15" s="208">
        <f t="shared" si="2"/>
        <v>1558.8457268119894</v>
      </c>
      <c r="Q15" s="208">
        <f t="shared" si="3"/>
        <v>2026.4994448555863</v>
      </c>
      <c r="R15" s="215">
        <v>1600</v>
      </c>
      <c r="S15" s="208">
        <f t="shared" si="5"/>
        <v>1402.9611541307904</v>
      </c>
      <c r="T15" s="208">
        <f t="shared" si="5"/>
        <v>1823.8495003700277</v>
      </c>
      <c r="U15" s="203"/>
      <c r="AA15" s="14">
        <v>1989</v>
      </c>
      <c r="AB15" s="216">
        <v>74.783333333333331</v>
      </c>
      <c r="AC15" s="14">
        <v>1999</v>
      </c>
      <c r="AD15" s="216">
        <v>92.850000000000009</v>
      </c>
      <c r="AE15" s="14">
        <v>2009</v>
      </c>
      <c r="AF15" s="216">
        <v>114.43333333333334</v>
      </c>
      <c r="AG15" s="14">
        <v>2019</v>
      </c>
      <c r="AH15" s="216">
        <v>136</v>
      </c>
    </row>
    <row r="16" spans="1:34">
      <c r="B16" s="208">
        <v>240000</v>
      </c>
      <c r="C16" s="208">
        <f t="shared" si="0"/>
        <v>240</v>
      </c>
      <c r="D16" s="209">
        <f>(D$21-D$15)*(C16-C$15)/(C$21-C$15)+D$15</f>
        <v>0.47685185185185186</v>
      </c>
      <c r="F16" s="208">
        <v>240000</v>
      </c>
      <c r="G16" s="208">
        <f t="shared" si="1"/>
        <v>240</v>
      </c>
      <c r="H16" s="210">
        <v>394</v>
      </c>
      <c r="I16" s="210">
        <v>363</v>
      </c>
      <c r="J16" s="210">
        <f t="shared" ref="J16:K18" si="8">$F16*$F16/H16/10^6</f>
        <v>146.19289340101523</v>
      </c>
      <c r="K16" s="210">
        <f t="shared" si="8"/>
        <v>158.67768595041323</v>
      </c>
      <c r="M16" s="208">
        <v>735</v>
      </c>
      <c r="N16" s="208">
        <v>2500</v>
      </c>
      <c r="O16" s="208">
        <f t="shared" si="4"/>
        <v>3250</v>
      </c>
      <c r="P16" s="208">
        <f t="shared" si="2"/>
        <v>3182.6433589078119</v>
      </c>
      <c r="Q16" s="208">
        <f t="shared" si="3"/>
        <v>4137.4363665801557</v>
      </c>
      <c r="R16" s="215">
        <v>3200</v>
      </c>
      <c r="S16" s="208">
        <f t="shared" si="5"/>
        <v>2864.3790230170307</v>
      </c>
      <c r="T16" s="208">
        <f t="shared" si="5"/>
        <v>3723.6927299221402</v>
      </c>
      <c r="U16" s="203"/>
    </row>
    <row r="17" spans="1:30">
      <c r="B17" s="208">
        <v>287000</v>
      </c>
      <c r="C17" s="208">
        <f t="shared" si="0"/>
        <v>287</v>
      </c>
      <c r="D17" s="209">
        <f t="shared" ref="D17:D20" si="9">(D$21-D$15)*(C17-C$15)/(C$21-C$15)+D$15</f>
        <v>0.46205555555555555</v>
      </c>
      <c r="F17" s="208">
        <v>287000</v>
      </c>
      <c r="G17" s="208">
        <f t="shared" si="1"/>
        <v>287</v>
      </c>
      <c r="H17" s="210">
        <v>385</v>
      </c>
      <c r="I17" s="210">
        <v>340</v>
      </c>
      <c r="J17" s="210">
        <f t="shared" si="8"/>
        <v>213.94545454545454</v>
      </c>
      <c r="K17" s="210">
        <f t="shared" si="8"/>
        <v>242.26176470588234</v>
      </c>
      <c r="M17" s="208">
        <v>765</v>
      </c>
      <c r="N17" s="208">
        <v>2600</v>
      </c>
      <c r="O17" s="208">
        <f t="shared" si="4"/>
        <v>3380</v>
      </c>
      <c r="P17" s="208">
        <f t="shared" si="2"/>
        <v>3445.0490562544969</v>
      </c>
      <c r="Q17" s="208">
        <f t="shared" si="3"/>
        <v>4478.5637731308452</v>
      </c>
      <c r="R17" s="215"/>
      <c r="S17" s="208">
        <f t="shared" si="5"/>
        <v>3100.5441506290472</v>
      </c>
      <c r="T17" s="208">
        <f t="shared" si="5"/>
        <v>4030.7073958177607</v>
      </c>
      <c r="U17" s="203"/>
      <c r="AA17" s="58" t="s">
        <v>53</v>
      </c>
    </row>
    <row r="18" spans="1:30">
      <c r="B18" s="208">
        <v>315000</v>
      </c>
      <c r="C18" s="208">
        <f t="shared" si="0"/>
        <v>315</v>
      </c>
      <c r="D18" s="209">
        <f t="shared" si="9"/>
        <v>0.45324074074074072</v>
      </c>
      <c r="F18" s="208">
        <v>315000</v>
      </c>
      <c r="G18" s="208">
        <f t="shared" si="1"/>
        <v>315</v>
      </c>
      <c r="H18" s="210">
        <v>375</v>
      </c>
      <c r="I18" s="210">
        <v>310</v>
      </c>
      <c r="J18" s="210">
        <f t="shared" si="8"/>
        <v>264.60000000000002</v>
      </c>
      <c r="K18" s="210">
        <f t="shared" si="8"/>
        <v>320.08064516129036</v>
      </c>
      <c r="M18" s="9"/>
      <c r="N18" s="9"/>
      <c r="O18" s="9"/>
      <c r="P18" s="9"/>
      <c r="Q18" s="9"/>
      <c r="R18" s="9"/>
      <c r="S18" s="9"/>
      <c r="T18" s="9"/>
      <c r="U18" s="9"/>
      <c r="X18" s="9"/>
      <c r="AA18" s="3" t="s">
        <v>1050</v>
      </c>
    </row>
    <row r="19" spans="1:30">
      <c r="B19" s="208">
        <v>345000</v>
      </c>
      <c r="C19" s="208">
        <f t="shared" si="0"/>
        <v>345</v>
      </c>
      <c r="D19" s="209">
        <f t="shared" si="9"/>
        <v>0.4437962962962963</v>
      </c>
      <c r="F19" s="211">
        <v>345000</v>
      </c>
      <c r="G19" s="211">
        <f t="shared" si="1"/>
        <v>345</v>
      </c>
      <c r="H19" s="211">
        <v>366</v>
      </c>
      <c r="I19" s="211">
        <v>280</v>
      </c>
      <c r="J19" s="211">
        <v>325</v>
      </c>
      <c r="K19" s="211">
        <v>425</v>
      </c>
      <c r="M19" s="58" t="s">
        <v>787</v>
      </c>
      <c r="N19" s="9"/>
      <c r="O19" s="9"/>
      <c r="P19" s="9"/>
      <c r="Q19" s="9"/>
      <c r="R19" s="9"/>
      <c r="S19" s="9"/>
      <c r="T19" s="9"/>
      <c r="U19" s="9"/>
      <c r="X19" s="9"/>
    </row>
    <row r="20" spans="1:30">
      <c r="B20" s="208">
        <v>360000</v>
      </c>
      <c r="C20" s="208">
        <f t="shared" si="0"/>
        <v>360</v>
      </c>
      <c r="D20" s="209">
        <f t="shared" si="9"/>
        <v>0.43907407407407406</v>
      </c>
      <c r="F20" s="208">
        <v>360000</v>
      </c>
      <c r="G20" s="208">
        <f t="shared" si="1"/>
        <v>360</v>
      </c>
      <c r="H20" s="210">
        <v>360</v>
      </c>
      <c r="I20" s="210">
        <v>275</v>
      </c>
      <c r="J20" s="210">
        <f>$F20*$F20/H20/10^6</f>
        <v>360</v>
      </c>
      <c r="K20" s="210">
        <f>$F20*$F20/I20/10^6</f>
        <v>471.27272727272725</v>
      </c>
      <c r="M20" s="3" t="s">
        <v>1051</v>
      </c>
    </row>
    <row r="21" spans="1:30">
      <c r="B21" s="208">
        <v>500000</v>
      </c>
      <c r="C21" s="208">
        <f t="shared" si="0"/>
        <v>500</v>
      </c>
      <c r="D21" s="209">
        <v>0.39500000000000002</v>
      </c>
      <c r="F21" s="211">
        <v>500000</v>
      </c>
      <c r="G21" s="211">
        <f t="shared" si="1"/>
        <v>500</v>
      </c>
      <c r="H21" s="211">
        <v>294</v>
      </c>
      <c r="I21" s="211">
        <v>233</v>
      </c>
      <c r="J21" s="211">
        <v>850</v>
      </c>
      <c r="K21" s="211">
        <v>1075</v>
      </c>
      <c r="M21" s="3" t="s">
        <v>1052</v>
      </c>
    </row>
    <row r="22" spans="1:30">
      <c r="B22" s="208">
        <v>735000</v>
      </c>
      <c r="C22" s="208">
        <f t="shared" si="0"/>
        <v>735</v>
      </c>
      <c r="D22" s="209">
        <v>0.38</v>
      </c>
      <c r="F22" s="208">
        <v>735000</v>
      </c>
      <c r="G22" s="208">
        <f t="shared" si="1"/>
        <v>735</v>
      </c>
      <c r="H22" s="210">
        <v>270</v>
      </c>
      <c r="I22" s="210">
        <v>250</v>
      </c>
      <c r="J22" s="210">
        <f>$F22*$F22/H22/10^6</f>
        <v>2000.8333333333333</v>
      </c>
      <c r="K22" s="210">
        <f>$F22*$F22/I22/10^6</f>
        <v>2160.9</v>
      </c>
    </row>
    <row r="23" spans="1:30">
      <c r="B23" s="208">
        <v>765000</v>
      </c>
      <c r="C23" s="208">
        <f t="shared" si="0"/>
        <v>765</v>
      </c>
      <c r="D23" s="209">
        <f>((C$23-C$21)/(C$22-C$21))*(D$22-D$21)+D$21</f>
        <v>0.37808510638297871</v>
      </c>
      <c r="F23" s="211">
        <v>765000</v>
      </c>
      <c r="G23" s="211">
        <f t="shared" si="1"/>
        <v>765</v>
      </c>
      <c r="H23" s="211">
        <v>266</v>
      </c>
      <c r="I23" s="211">
        <v>254</v>
      </c>
      <c r="J23" s="211">
        <v>2200</v>
      </c>
      <c r="K23" s="211">
        <v>2300</v>
      </c>
    </row>
    <row r="25" spans="1:30">
      <c r="A25" s="58" t="s">
        <v>53</v>
      </c>
      <c r="AA25" s="50"/>
      <c r="AB25" s="160"/>
      <c r="AC25" s="160"/>
      <c r="AD25" s="160"/>
    </row>
    <row r="26" spans="1:30">
      <c r="A26" s="3" t="s">
        <v>1037</v>
      </c>
      <c r="AA26" s="50"/>
      <c r="AB26" s="160"/>
      <c r="AC26" s="160"/>
      <c r="AD26" s="160"/>
    </row>
    <row r="27" spans="1:30">
      <c r="A27" s="3" t="s">
        <v>1038</v>
      </c>
    </row>
    <row r="28" spans="1:30">
      <c r="A28" s="3" t="s">
        <v>1039</v>
      </c>
    </row>
    <row r="29" spans="1:30">
      <c r="A29" s="3" t="s">
        <v>1040</v>
      </c>
    </row>
    <row r="30" spans="1:30">
      <c r="A30" s="3" t="s">
        <v>1041</v>
      </c>
    </row>
    <row r="32" spans="1:30">
      <c r="B32" s="3"/>
      <c r="C32" s="3"/>
      <c r="F32" s="3"/>
    </row>
    <row r="46" spans="27:30">
      <c r="AA46" s="3"/>
      <c r="AB46" s="3"/>
      <c r="AC46" s="3"/>
      <c r="AD46" s="3"/>
    </row>
    <row r="102" spans="1:31">
      <c r="A102" s="51"/>
      <c r="AE102" s="51"/>
    </row>
    <row r="103" spans="1:31">
      <c r="A103" s="51"/>
      <c r="AE103" s="51"/>
    </row>
    <row r="104" spans="1:31">
      <c r="Z104" s="3"/>
    </row>
    <row r="105" spans="1:31">
      <c r="Z105" s="3"/>
    </row>
    <row r="106" spans="1:31" s="3" customFormat="1">
      <c r="B106" s="160"/>
      <c r="C106" s="160"/>
      <c r="D106" s="160"/>
      <c r="E106" s="160"/>
      <c r="F106" s="160"/>
      <c r="G106" s="160"/>
      <c r="H106" s="160"/>
      <c r="I106" s="160"/>
      <c r="J106" s="160"/>
      <c r="K106" s="160"/>
      <c r="L106" s="160"/>
      <c r="M106" s="160"/>
      <c r="N106" s="160"/>
      <c r="O106" s="160"/>
      <c r="P106" s="160"/>
      <c r="Q106" s="160"/>
      <c r="R106" s="160"/>
      <c r="S106" s="160"/>
      <c r="T106" s="160"/>
      <c r="U106" s="160"/>
      <c r="W106" s="160"/>
      <c r="X106" s="160"/>
      <c r="Y106" s="160"/>
      <c r="Z106" s="160"/>
      <c r="AA106" s="52"/>
      <c r="AB106" s="50"/>
      <c r="AC106" s="50"/>
      <c r="AD106" s="50"/>
    </row>
    <row r="107" spans="1:31" s="3" customFormat="1">
      <c r="B107" s="160"/>
      <c r="C107" s="160"/>
      <c r="D107" s="160"/>
      <c r="E107" s="160"/>
      <c r="F107" s="160"/>
      <c r="G107" s="160"/>
      <c r="H107" s="160"/>
      <c r="I107" s="160"/>
      <c r="J107" s="160"/>
      <c r="K107" s="160"/>
      <c r="L107" s="160"/>
      <c r="M107" s="160"/>
      <c r="N107" s="160"/>
      <c r="O107" s="160"/>
      <c r="P107" s="160"/>
      <c r="Q107" s="160"/>
      <c r="R107" s="160"/>
      <c r="S107" s="160"/>
      <c r="T107" s="160"/>
      <c r="U107" s="160"/>
      <c r="W107" s="160"/>
      <c r="X107" s="160"/>
      <c r="Y107" s="160"/>
      <c r="Z107" s="160"/>
      <c r="AA107" s="52"/>
      <c r="AB107" s="50"/>
      <c r="AC107" s="50"/>
      <c r="AD107" s="50"/>
    </row>
  </sheetData>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G18" sqref="G18"/>
    </sheetView>
  </sheetViews>
  <sheetFormatPr defaultColWidth="11" defaultRowHeight="18.75"/>
  <cols>
    <col min="1" max="1" width="4.875" style="3" customWidth="1"/>
    <col min="2" max="2" width="63.5" style="3" customWidth="1"/>
    <col min="3" max="3" width="13.5" style="153" customWidth="1"/>
    <col min="4" max="4" width="100.625" style="154" customWidth="1"/>
    <col min="5" max="5" width="150.875" style="155" customWidth="1"/>
    <col min="6" max="7" width="57.625" style="155" customWidth="1"/>
    <col min="8" max="8" width="100.875" style="155" customWidth="1"/>
  </cols>
  <sheetData>
    <row r="1" spans="1:8" ht="21">
      <c r="A1" s="53" t="s">
        <v>92</v>
      </c>
      <c r="B1" s="17" t="s">
        <v>803</v>
      </c>
    </row>
    <row r="2" spans="1:8" ht="15.75">
      <c r="A2" s="246"/>
      <c r="B2" s="246"/>
      <c r="C2" s="246"/>
      <c r="D2" s="246"/>
      <c r="E2" s="246"/>
      <c r="F2" s="246"/>
      <c r="G2" s="246"/>
      <c r="H2" s="246"/>
    </row>
    <row r="3" spans="1:8" ht="21">
      <c r="A3" s="156"/>
      <c r="B3" s="14" t="s">
        <v>804</v>
      </c>
      <c r="C3" s="14" t="s">
        <v>805</v>
      </c>
      <c r="D3" s="14" t="s">
        <v>806</v>
      </c>
      <c r="E3" s="14" t="s">
        <v>807</v>
      </c>
      <c r="F3" s="14" t="s">
        <v>808</v>
      </c>
      <c r="G3" s="14" t="s">
        <v>809</v>
      </c>
      <c r="H3" s="14" t="s">
        <v>44</v>
      </c>
    </row>
    <row r="4" spans="1:8">
      <c r="B4" s="165" t="s">
        <v>836</v>
      </c>
      <c r="C4" s="36">
        <v>2013</v>
      </c>
      <c r="D4" s="15" t="s">
        <v>834</v>
      </c>
      <c r="E4" s="15" t="s">
        <v>835</v>
      </c>
      <c r="F4" s="15"/>
      <c r="G4" s="15" t="s">
        <v>829</v>
      </c>
      <c r="H4" s="15"/>
    </row>
    <row r="5" spans="1:8">
      <c r="B5" s="166" t="s">
        <v>102</v>
      </c>
      <c r="C5" s="36">
        <v>2016</v>
      </c>
      <c r="D5" s="15" t="s">
        <v>849</v>
      </c>
      <c r="E5" s="15" t="s">
        <v>846</v>
      </c>
      <c r="F5" s="15"/>
      <c r="G5" s="15" t="s">
        <v>829</v>
      </c>
      <c r="H5" s="15"/>
    </row>
    <row r="6" spans="1:8">
      <c r="B6" s="167" t="s">
        <v>836</v>
      </c>
      <c r="C6" s="36">
        <v>2013</v>
      </c>
      <c r="D6" s="15" t="s">
        <v>1483</v>
      </c>
      <c r="E6" s="15" t="s">
        <v>835</v>
      </c>
      <c r="F6" s="15"/>
      <c r="G6" s="15" t="s">
        <v>829</v>
      </c>
      <c r="H6" s="15"/>
    </row>
    <row r="7" spans="1:8">
      <c r="B7" s="168"/>
      <c r="C7" s="36"/>
      <c r="D7" s="15"/>
      <c r="E7" s="15"/>
      <c r="F7" s="15"/>
      <c r="G7" s="15"/>
      <c r="H7" s="15"/>
    </row>
    <row r="8" spans="1:8" s="157" customFormat="1">
      <c r="A8" s="3"/>
      <c r="B8" s="113" t="s">
        <v>815</v>
      </c>
      <c r="C8" s="36">
        <v>2019</v>
      </c>
      <c r="D8" s="15" t="s">
        <v>816</v>
      </c>
      <c r="E8" s="15" t="s">
        <v>817</v>
      </c>
      <c r="F8" s="15"/>
      <c r="G8" s="15"/>
      <c r="H8" s="15"/>
    </row>
    <row r="9" spans="1:8">
      <c r="B9" s="172"/>
      <c r="C9" s="36"/>
      <c r="D9" s="15"/>
      <c r="E9" s="15"/>
      <c r="F9" s="15"/>
      <c r="G9" s="15"/>
      <c r="H9" s="15"/>
    </row>
    <row r="10" spans="1:8">
      <c r="B10" s="173"/>
      <c r="C10" s="36"/>
      <c r="D10" s="15"/>
      <c r="E10" s="15"/>
      <c r="F10" s="15"/>
      <c r="G10" s="15"/>
      <c r="H10" s="15"/>
    </row>
    <row r="11" spans="1:8">
      <c r="B11" s="169"/>
      <c r="C11" s="36"/>
      <c r="D11" s="15"/>
      <c r="E11" s="15"/>
      <c r="F11" s="15"/>
      <c r="G11" s="15"/>
      <c r="H11" s="15"/>
    </row>
    <row r="12" spans="1:8">
      <c r="B12" s="170"/>
      <c r="C12" s="36"/>
      <c r="D12" s="15"/>
      <c r="E12" s="15"/>
      <c r="F12" s="15"/>
      <c r="G12" s="15"/>
      <c r="H12" s="15"/>
    </row>
    <row r="13" spans="1:8">
      <c r="B13" s="171"/>
      <c r="C13" s="36"/>
      <c r="D13" s="15"/>
      <c r="E13" s="15"/>
      <c r="F13" s="15"/>
      <c r="G13" s="15"/>
      <c r="H13" s="15"/>
    </row>
    <row r="14" spans="1:8">
      <c r="B14" s="183"/>
      <c r="C14" s="36"/>
      <c r="D14" s="15"/>
      <c r="E14" s="15"/>
      <c r="F14" s="15"/>
      <c r="G14" s="15"/>
      <c r="H14" s="15"/>
    </row>
    <row r="15" spans="1:8">
      <c r="B15" s="186" t="s">
        <v>961</v>
      </c>
      <c r="C15" s="36">
        <v>2019</v>
      </c>
      <c r="D15" s="15" t="s">
        <v>962</v>
      </c>
      <c r="E15" s="15" t="s">
        <v>828</v>
      </c>
      <c r="F15" s="15"/>
      <c r="G15" s="15" t="s">
        <v>829</v>
      </c>
      <c r="H15" s="15"/>
    </row>
    <row r="16" spans="1:8">
      <c r="B16" s="189"/>
      <c r="C16" s="36"/>
      <c r="D16" s="15"/>
      <c r="E16" s="15"/>
      <c r="F16" s="15"/>
      <c r="G16" s="15"/>
      <c r="H16" s="15"/>
    </row>
    <row r="17" spans="1:8">
      <c r="B17" s="192" t="s">
        <v>102</v>
      </c>
      <c r="C17" s="36">
        <v>2015</v>
      </c>
      <c r="D17" s="15" t="s">
        <v>965</v>
      </c>
      <c r="E17" s="15" t="s">
        <v>966</v>
      </c>
      <c r="F17" s="15"/>
      <c r="G17" s="15" t="s">
        <v>829</v>
      </c>
      <c r="H17" s="15"/>
    </row>
    <row r="18" spans="1:8">
      <c r="B18" s="71"/>
      <c r="C18" s="36"/>
      <c r="D18" s="15"/>
      <c r="E18" s="15"/>
      <c r="F18" s="15"/>
      <c r="G18" s="15"/>
      <c r="H18" s="15"/>
    </row>
    <row r="19" spans="1:8">
      <c r="B19" s="72"/>
      <c r="C19" s="36"/>
      <c r="D19" s="15"/>
      <c r="E19" s="15"/>
      <c r="F19" s="15"/>
      <c r="G19" s="15"/>
      <c r="H19" s="15"/>
    </row>
    <row r="20" spans="1:8">
      <c r="B20" s="158" t="s">
        <v>810</v>
      </c>
      <c r="C20" s="36">
        <v>2019</v>
      </c>
      <c r="D20" s="15" t="s">
        <v>811</v>
      </c>
      <c r="E20" s="15" t="s">
        <v>812</v>
      </c>
      <c r="F20" s="15"/>
      <c r="G20" s="15" t="s">
        <v>813</v>
      </c>
      <c r="H20" s="15"/>
    </row>
    <row r="21" spans="1:8">
      <c r="A21" s="157"/>
      <c r="B21" s="73"/>
      <c r="C21" s="36"/>
      <c r="D21" s="15"/>
      <c r="E21" s="15"/>
      <c r="F21" s="15"/>
      <c r="G21" s="15"/>
      <c r="H21" s="15"/>
    </row>
    <row r="22" spans="1:8">
      <c r="A22" s="157"/>
      <c r="B22" s="61"/>
      <c r="C22" s="36"/>
      <c r="D22" s="15"/>
      <c r="E22" s="15"/>
      <c r="F22" s="15"/>
      <c r="G22" s="15"/>
      <c r="H22" s="15"/>
    </row>
    <row r="23" spans="1:8">
      <c r="A23" s="157"/>
      <c r="B23" s="66"/>
      <c r="C23" s="36"/>
      <c r="D23" s="15"/>
      <c r="E23" s="15"/>
      <c r="F23" s="15"/>
      <c r="G23" s="15"/>
      <c r="H23" s="15"/>
    </row>
    <row r="24" spans="1:8">
      <c r="A24" s="246"/>
      <c r="B24" s="77"/>
      <c r="C24" s="36"/>
      <c r="D24" s="15"/>
      <c r="E24" s="15"/>
      <c r="F24" s="15"/>
      <c r="G24" s="15"/>
      <c r="H24" s="15"/>
    </row>
    <row r="25" spans="1:8">
      <c r="A25" s="157"/>
      <c r="B25" s="161"/>
      <c r="C25" s="36"/>
      <c r="D25" s="15"/>
      <c r="E25" s="15"/>
      <c r="F25" s="15"/>
      <c r="G25" s="15"/>
      <c r="H25" s="15"/>
    </row>
    <row r="26" spans="1:8">
      <c r="B26" s="162"/>
      <c r="C26" s="36"/>
      <c r="D26" s="15"/>
      <c r="E26" s="15"/>
      <c r="F26" s="15"/>
      <c r="G26" s="15"/>
      <c r="H26" s="15"/>
    </row>
    <row r="27" spans="1:8">
      <c r="B27" s="163"/>
      <c r="C27" s="36"/>
      <c r="D27" s="15"/>
      <c r="E27" s="15"/>
      <c r="F27" s="15"/>
      <c r="G27" s="15"/>
      <c r="H27" s="15"/>
    </row>
    <row r="28" spans="1:8">
      <c r="B28" s="83"/>
      <c r="C28" s="36"/>
      <c r="D28" s="15"/>
      <c r="E28" s="15"/>
      <c r="F28" s="15"/>
      <c r="G28" s="15"/>
      <c r="H28" s="15"/>
    </row>
    <row r="29" spans="1:8">
      <c r="B29" s="164"/>
      <c r="C29" s="36"/>
      <c r="D29" s="15"/>
      <c r="E29" s="15"/>
      <c r="F29" s="15"/>
      <c r="G29" s="15"/>
      <c r="H29" s="15"/>
    </row>
    <row r="30" spans="1:8">
      <c r="B30" s="93"/>
      <c r="C30" s="36"/>
      <c r="D30" s="15"/>
      <c r="E30" s="15"/>
      <c r="F30" s="15"/>
      <c r="G30" s="15"/>
      <c r="H30" s="15"/>
    </row>
    <row r="31" spans="1:8">
      <c r="B31" s="201"/>
      <c r="C31" s="202"/>
      <c r="D31" s="203"/>
      <c r="E31" s="203"/>
      <c r="F31" s="203"/>
      <c r="G31" s="203"/>
      <c r="H31" s="203"/>
    </row>
    <row r="32" spans="1:8">
      <c r="B32" s="204"/>
      <c r="C32" s="202"/>
      <c r="D32" s="203"/>
      <c r="E32" s="203"/>
      <c r="F32" s="203"/>
      <c r="G32" s="203"/>
      <c r="H32" s="203"/>
    </row>
    <row r="33" spans="2:8">
      <c r="B33" s="205"/>
      <c r="C33" s="202"/>
      <c r="D33" s="203"/>
      <c r="E33" s="203"/>
      <c r="F33" s="203"/>
      <c r="G33" s="203"/>
      <c r="H33" s="203"/>
    </row>
    <row r="34" spans="2:8">
      <c r="B34" s="206"/>
      <c r="C34" s="202"/>
      <c r="D34" s="203"/>
      <c r="E34" s="203"/>
      <c r="F34" s="203"/>
      <c r="G34" s="203"/>
      <c r="H34" s="203"/>
    </row>
    <row r="35" spans="2:8">
      <c r="B35" s="269"/>
      <c r="C35" s="202"/>
      <c r="D35" s="203"/>
      <c r="E35" s="203"/>
      <c r="F35" s="203"/>
      <c r="G35" s="203"/>
      <c r="H35" s="203"/>
    </row>
    <row r="36" spans="2:8">
      <c r="B36" s="1"/>
      <c r="C36" s="247"/>
      <c r="D36" s="15"/>
      <c r="E36" s="15"/>
      <c r="F36" s="203"/>
      <c r="G36" s="15"/>
      <c r="H36" s="20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X58"/>
  <sheetViews>
    <sheetView workbookViewId="0">
      <pane xSplit="2" ySplit="3" topLeftCell="AA4" activePane="bottomRight" state="frozen"/>
      <selection pane="topRight" activeCell="C1" sqref="C1"/>
      <selection pane="bottomLeft" activeCell="A3" sqref="A3"/>
      <selection pane="bottomRight" activeCell="AD9" sqref="AD9"/>
    </sheetView>
  </sheetViews>
  <sheetFormatPr defaultColWidth="10.875" defaultRowHeight="15.75"/>
  <cols>
    <col min="1" max="1" width="4.875" style="41" customWidth="1"/>
    <col min="2" max="2" width="36.5" style="41" bestFit="1" customWidth="1"/>
    <col min="3" max="4" width="16.875" style="41" customWidth="1"/>
    <col min="5" max="5" width="16.875" style="12" customWidth="1"/>
    <col min="6" max="6" width="16.875" style="41" customWidth="1"/>
    <col min="7" max="7" width="16.875" style="160" customWidth="1"/>
    <col min="8" max="8" width="16.875" style="41" customWidth="1"/>
    <col min="9" max="9" width="12.875" style="160" customWidth="1"/>
    <col min="10" max="10" width="22.875" style="160" customWidth="1"/>
    <col min="11" max="11" width="22.375" style="41" bestFit="1" customWidth="1"/>
    <col min="12" max="12" width="13.625" style="41" customWidth="1"/>
    <col min="13" max="13" width="12.625" style="41" bestFit="1" customWidth="1"/>
    <col min="14" max="14" width="13.5" style="41" customWidth="1"/>
    <col min="15" max="15" width="12.875" style="41" customWidth="1"/>
    <col min="16" max="18" width="12.5" style="41" bestFit="1" customWidth="1"/>
    <col min="19" max="19" width="12.875" style="41" customWidth="1"/>
    <col min="20" max="20" width="11.875" style="41" customWidth="1"/>
    <col min="21" max="21" width="10.625" style="41" bestFit="1" customWidth="1"/>
    <col min="22" max="25" width="15" style="41" customWidth="1"/>
    <col min="26" max="26" width="15.625" style="41" customWidth="1"/>
    <col min="27" max="27" width="86.875" style="41" customWidth="1"/>
    <col min="28" max="28" width="4.875" style="41" customWidth="1"/>
    <col min="29" max="29" width="19" style="41" customWidth="1"/>
    <col min="30" max="30" width="19" style="225" customWidth="1"/>
    <col min="31" max="31" width="10.5" style="41" bestFit="1" customWidth="1"/>
    <col min="32" max="32" width="10.875" style="41"/>
    <col min="33" max="33" width="6.625" style="41" bestFit="1" customWidth="1"/>
    <col min="34" max="34" width="13.375" style="41" customWidth="1"/>
    <col min="35" max="35" width="15.125" style="41" customWidth="1"/>
    <col min="36" max="37" width="8.625" style="41" bestFit="1" customWidth="1"/>
    <col min="38" max="38" width="8.875" style="41" bestFit="1" customWidth="1"/>
    <col min="39" max="50" width="7.5" style="41" bestFit="1" customWidth="1"/>
    <col min="51" max="51" width="54.5" style="41" customWidth="1"/>
    <col min="52" max="16384" width="10.875" style="41"/>
  </cols>
  <sheetData>
    <row r="1" spans="1:50" ht="21">
      <c r="A1" s="53" t="s">
        <v>92</v>
      </c>
      <c r="B1" s="17" t="s">
        <v>772</v>
      </c>
      <c r="S1" s="160"/>
      <c r="T1" s="160"/>
      <c r="AC1" s="58" t="s">
        <v>591</v>
      </c>
      <c r="AD1" s="58"/>
    </row>
    <row r="2" spans="1:50" s="92" customFormat="1" ht="56.25">
      <c r="B2" s="18" t="s">
        <v>16</v>
      </c>
      <c r="C2" s="18" t="s">
        <v>751</v>
      </c>
      <c r="D2" s="18" t="s">
        <v>958</v>
      </c>
      <c r="E2" s="18" t="s">
        <v>960</v>
      </c>
      <c r="F2" s="18" t="s">
        <v>1011</v>
      </c>
      <c r="G2" s="18" t="s">
        <v>777</v>
      </c>
      <c r="H2" s="18" t="s">
        <v>54</v>
      </c>
      <c r="I2" s="18" t="s">
        <v>642</v>
      </c>
      <c r="J2" s="18" t="s">
        <v>988</v>
      </c>
      <c r="K2" s="18" t="s">
        <v>574</v>
      </c>
      <c r="L2" s="18" t="s">
        <v>575</v>
      </c>
      <c r="M2" s="18" t="s">
        <v>576</v>
      </c>
      <c r="N2" s="18" t="s">
        <v>577</v>
      </c>
      <c r="O2" s="18" t="s">
        <v>578</v>
      </c>
      <c r="P2" s="18" t="s">
        <v>583</v>
      </c>
      <c r="Q2" s="18" t="s">
        <v>581</v>
      </c>
      <c r="R2" s="18" t="s">
        <v>582</v>
      </c>
      <c r="S2" s="105" t="s">
        <v>587</v>
      </c>
      <c r="T2" s="105" t="s">
        <v>588</v>
      </c>
      <c r="U2" s="18" t="s">
        <v>579</v>
      </c>
      <c r="V2" s="105" t="s">
        <v>56</v>
      </c>
      <c r="W2" s="105" t="s">
        <v>75</v>
      </c>
      <c r="X2" s="105" t="s">
        <v>76</v>
      </c>
      <c r="Y2" s="105" t="s">
        <v>77</v>
      </c>
      <c r="Z2" s="105" t="s">
        <v>78</v>
      </c>
      <c r="AA2" s="18" t="s">
        <v>44</v>
      </c>
      <c r="AB2" s="14"/>
      <c r="AC2" s="18" t="s">
        <v>1475</v>
      </c>
      <c r="AD2" s="18" t="s">
        <v>1473</v>
      </c>
      <c r="AE2" s="105" t="s">
        <v>82</v>
      </c>
      <c r="AF2" s="105" t="s">
        <v>81</v>
      </c>
      <c r="AG2" s="105" t="s">
        <v>0</v>
      </c>
      <c r="AH2" s="105" t="s">
        <v>592</v>
      </c>
      <c r="AI2" s="105" t="s">
        <v>593</v>
      </c>
      <c r="AJ2" s="105" t="s">
        <v>45</v>
      </c>
      <c r="AK2" s="105" t="s">
        <v>46</v>
      </c>
      <c r="AL2" s="105" t="s">
        <v>52</v>
      </c>
      <c r="AM2" s="105" t="s">
        <v>4</v>
      </c>
      <c r="AN2" s="105" t="s">
        <v>5</v>
      </c>
      <c r="AO2" s="105" t="s">
        <v>6</v>
      </c>
      <c r="AP2" s="105" t="s">
        <v>7</v>
      </c>
      <c r="AQ2" s="105" t="s">
        <v>8</v>
      </c>
      <c r="AR2" s="105" t="s">
        <v>9</v>
      </c>
      <c r="AS2" s="105" t="s">
        <v>10</v>
      </c>
      <c r="AT2" s="105" t="s">
        <v>11</v>
      </c>
      <c r="AU2" s="105" t="s">
        <v>12</v>
      </c>
      <c r="AV2" s="105" t="s">
        <v>1</v>
      </c>
      <c r="AW2" s="105" t="s">
        <v>2</v>
      </c>
      <c r="AX2" s="105" t="s">
        <v>3</v>
      </c>
    </row>
    <row r="3" spans="1:50" s="92" customFormat="1" ht="37.5">
      <c r="B3" s="14"/>
      <c r="C3" s="14"/>
      <c r="D3" s="14" t="s">
        <v>17</v>
      </c>
      <c r="E3" s="65"/>
      <c r="F3" s="14" t="s">
        <v>17</v>
      </c>
      <c r="G3" s="14" t="s">
        <v>30</v>
      </c>
      <c r="H3" s="14" t="s">
        <v>18</v>
      </c>
      <c r="I3" s="14"/>
      <c r="J3" s="14"/>
      <c r="K3" s="14"/>
      <c r="L3" s="14" t="s">
        <v>47</v>
      </c>
      <c r="M3" s="14" t="s">
        <v>47</v>
      </c>
      <c r="N3" s="14" t="s">
        <v>47</v>
      </c>
      <c r="O3" s="14" t="s">
        <v>47</v>
      </c>
      <c r="P3" s="14" t="s">
        <v>84</v>
      </c>
      <c r="Q3" s="14" t="s">
        <v>84</v>
      </c>
      <c r="R3" s="14" t="s">
        <v>84</v>
      </c>
      <c r="S3" s="14" t="s">
        <v>586</v>
      </c>
      <c r="T3" s="14" t="s">
        <v>29</v>
      </c>
      <c r="U3" s="14"/>
      <c r="V3" s="14" t="s">
        <v>57</v>
      </c>
      <c r="W3" s="14"/>
      <c r="X3" s="14" t="s">
        <v>57</v>
      </c>
      <c r="Y3" s="14"/>
      <c r="Z3" s="14" t="s">
        <v>57</v>
      </c>
      <c r="AA3" s="14"/>
      <c r="AB3" s="14"/>
      <c r="AC3" s="14"/>
      <c r="AD3" s="14" t="s">
        <v>1476</v>
      </c>
      <c r="AE3" s="14" t="s">
        <v>47</v>
      </c>
      <c r="AF3" s="14" t="s">
        <v>47</v>
      </c>
      <c r="AG3" s="14" t="s">
        <v>47</v>
      </c>
      <c r="AH3" s="60" t="s">
        <v>47</v>
      </c>
      <c r="AI3" s="14" t="s">
        <v>47</v>
      </c>
      <c r="AJ3" s="14" t="s">
        <v>83</v>
      </c>
      <c r="AK3" s="14" t="s">
        <v>83</v>
      </c>
      <c r="AL3" s="14" t="s">
        <v>83</v>
      </c>
      <c r="AM3" s="14" t="s">
        <v>84</v>
      </c>
      <c r="AN3" s="14" t="s">
        <v>84</v>
      </c>
      <c r="AO3" s="14" t="s">
        <v>84</v>
      </c>
      <c r="AP3" s="14" t="s">
        <v>84</v>
      </c>
      <c r="AQ3" s="14" t="s">
        <v>84</v>
      </c>
      <c r="AR3" s="14" t="s">
        <v>84</v>
      </c>
      <c r="AS3" s="14" t="s">
        <v>84</v>
      </c>
      <c r="AT3" s="14" t="s">
        <v>84</v>
      </c>
      <c r="AU3" s="14" t="s">
        <v>84</v>
      </c>
      <c r="AV3" s="14" t="s">
        <v>84</v>
      </c>
      <c r="AW3" s="14" t="s">
        <v>84</v>
      </c>
      <c r="AX3" s="14" t="s">
        <v>84</v>
      </c>
    </row>
    <row r="4" spans="1:50" ht="37.5">
      <c r="B4" s="165" t="s">
        <v>663</v>
      </c>
      <c r="C4" s="102" t="s">
        <v>776</v>
      </c>
      <c r="D4" s="270">
        <v>3.75</v>
      </c>
      <c r="E4" s="223">
        <v>0.95</v>
      </c>
      <c r="F4" s="188">
        <v>3.5625</v>
      </c>
      <c r="G4" s="224">
        <v>0.43333333333333335</v>
      </c>
      <c r="H4" s="193">
        <v>14.234999999999999</v>
      </c>
      <c r="I4" s="57">
        <v>2</v>
      </c>
      <c r="J4" s="102">
        <v>1992</v>
      </c>
      <c r="K4" s="102" t="s">
        <v>385</v>
      </c>
      <c r="L4" s="103">
        <v>65</v>
      </c>
      <c r="M4" s="103">
        <v>35.799999999999997</v>
      </c>
      <c r="N4" s="103">
        <v>35.799999999999997</v>
      </c>
      <c r="O4" s="103">
        <v>32.799999999999997</v>
      </c>
      <c r="P4" s="106"/>
      <c r="Q4" s="178"/>
      <c r="R4" s="178"/>
      <c r="S4" s="68"/>
      <c r="T4" s="59"/>
      <c r="U4" s="102" t="s">
        <v>384</v>
      </c>
      <c r="V4" s="106"/>
      <c r="W4" s="106"/>
      <c r="X4" s="106"/>
      <c r="Y4" s="106"/>
      <c r="Z4" s="106"/>
      <c r="AA4" s="62"/>
      <c r="AC4" s="15" t="s">
        <v>1474</v>
      </c>
      <c r="AD4" s="271">
        <v>6</v>
      </c>
    </row>
    <row r="5" spans="1:50" ht="37.5">
      <c r="B5" s="165" t="s">
        <v>664</v>
      </c>
      <c r="C5" s="102" t="s">
        <v>776</v>
      </c>
      <c r="D5" s="270">
        <v>3</v>
      </c>
      <c r="E5" s="223">
        <v>0.95</v>
      </c>
      <c r="F5" s="188">
        <v>2.8499999999999996</v>
      </c>
      <c r="G5" s="224">
        <v>0.43333333333333335</v>
      </c>
      <c r="H5" s="194">
        <v>11.388</v>
      </c>
      <c r="I5" s="57">
        <v>2</v>
      </c>
      <c r="J5" s="102">
        <v>2004</v>
      </c>
      <c r="K5" s="102" t="s">
        <v>385</v>
      </c>
      <c r="L5" s="103">
        <v>53</v>
      </c>
      <c r="M5" s="103">
        <v>35.799999999999997</v>
      </c>
      <c r="N5" s="103">
        <v>35.799999999999997</v>
      </c>
      <c r="O5" s="103">
        <v>32.799999999999997</v>
      </c>
      <c r="P5" s="106"/>
      <c r="Q5" s="178"/>
      <c r="R5" s="178"/>
      <c r="S5" s="68"/>
      <c r="T5" s="68"/>
      <c r="U5" s="102" t="s">
        <v>384</v>
      </c>
      <c r="V5" s="106"/>
      <c r="W5" s="106"/>
      <c r="X5" s="106"/>
      <c r="Y5" s="106"/>
      <c r="Z5" s="106"/>
      <c r="AA5" s="62"/>
      <c r="AC5" s="15" t="s">
        <v>1477</v>
      </c>
      <c r="AD5" s="271">
        <v>35.4</v>
      </c>
    </row>
    <row r="6" spans="1:50" ht="37.5">
      <c r="B6" s="165" t="s">
        <v>665</v>
      </c>
      <c r="C6" s="102" t="s">
        <v>776</v>
      </c>
      <c r="D6" s="270">
        <v>6.2</v>
      </c>
      <c r="E6" s="223">
        <v>0.95</v>
      </c>
      <c r="F6" s="188">
        <v>5.89</v>
      </c>
      <c r="G6" s="224">
        <v>0.31666666666666665</v>
      </c>
      <c r="H6" s="194">
        <v>17.198800000000002</v>
      </c>
      <c r="I6" s="57">
        <v>3</v>
      </c>
      <c r="J6" s="36"/>
      <c r="K6" s="102" t="s">
        <v>385</v>
      </c>
      <c r="L6" s="103">
        <v>3158</v>
      </c>
      <c r="M6" s="103">
        <v>76.2</v>
      </c>
      <c r="N6" s="103">
        <v>77.400000000000006</v>
      </c>
      <c r="O6" s="103">
        <v>76</v>
      </c>
      <c r="P6" s="106"/>
      <c r="Q6" s="178"/>
      <c r="R6" s="178"/>
      <c r="S6" s="68"/>
      <c r="T6" s="59"/>
      <c r="U6" s="102" t="s">
        <v>384</v>
      </c>
      <c r="V6" s="106"/>
      <c r="W6" s="106"/>
      <c r="X6" s="106"/>
      <c r="Y6" s="106"/>
      <c r="Z6" s="106"/>
      <c r="AA6" s="62"/>
      <c r="AC6" s="15" t="s">
        <v>684</v>
      </c>
      <c r="AD6" s="271">
        <v>7.9</v>
      </c>
    </row>
    <row r="7" spans="1:50" ht="37.5">
      <c r="B7" s="165" t="s">
        <v>666</v>
      </c>
      <c r="C7" s="102" t="s">
        <v>776</v>
      </c>
      <c r="D7" s="270">
        <v>4.0999999999999996</v>
      </c>
      <c r="E7" s="223">
        <v>0.95</v>
      </c>
      <c r="F7" s="188">
        <v>3.8949999999999996</v>
      </c>
      <c r="G7" s="224">
        <v>0.31666666666666665</v>
      </c>
      <c r="H7" s="194">
        <v>11.3734</v>
      </c>
      <c r="I7" s="57">
        <v>3</v>
      </c>
      <c r="J7" s="36"/>
      <c r="K7" s="102" t="s">
        <v>385</v>
      </c>
      <c r="L7" s="103">
        <v>955</v>
      </c>
      <c r="M7" s="103">
        <v>42.7</v>
      </c>
      <c r="N7" s="103">
        <v>45.1</v>
      </c>
      <c r="O7" s="103">
        <v>43.88</v>
      </c>
      <c r="P7" s="106"/>
      <c r="Q7" s="178"/>
      <c r="R7" s="178"/>
      <c r="S7" s="68"/>
      <c r="T7" s="59"/>
      <c r="U7" s="102" t="s">
        <v>384</v>
      </c>
      <c r="V7" s="106"/>
      <c r="W7" s="106"/>
      <c r="X7" s="106"/>
      <c r="Y7" s="106"/>
      <c r="Z7" s="106"/>
      <c r="AA7" s="62"/>
      <c r="AC7" s="15" t="s">
        <v>673</v>
      </c>
      <c r="AD7" s="271">
        <v>3.8</v>
      </c>
    </row>
    <row r="8" spans="1:50" ht="37.5">
      <c r="B8" s="165" t="s">
        <v>667</v>
      </c>
      <c r="C8" s="102" t="s">
        <v>776</v>
      </c>
      <c r="D8" s="270">
        <v>3.1</v>
      </c>
      <c r="E8" s="223">
        <v>0.95</v>
      </c>
      <c r="F8" s="188">
        <v>2.9449999999999998</v>
      </c>
      <c r="G8" s="224">
        <v>0.31666666666666665</v>
      </c>
      <c r="H8" s="193">
        <v>8.599400000000001</v>
      </c>
      <c r="I8" s="57">
        <v>3</v>
      </c>
      <c r="J8" s="36"/>
      <c r="K8" s="102" t="s">
        <v>385</v>
      </c>
      <c r="L8" s="103">
        <v>93</v>
      </c>
      <c r="M8" s="103">
        <v>21.3</v>
      </c>
      <c r="N8" s="103">
        <v>22.7</v>
      </c>
      <c r="O8" s="103">
        <v>15.2</v>
      </c>
      <c r="P8" s="103">
        <v>16.260000000000002</v>
      </c>
      <c r="Q8" s="178"/>
      <c r="R8" s="178"/>
      <c r="S8" s="68"/>
      <c r="T8" s="68"/>
      <c r="U8" s="102" t="s">
        <v>387</v>
      </c>
      <c r="V8" s="106"/>
      <c r="W8" s="106"/>
      <c r="X8" s="106"/>
      <c r="Y8" s="106"/>
      <c r="Z8" s="106"/>
      <c r="AA8" s="62" t="s">
        <v>584</v>
      </c>
      <c r="AC8" s="15" t="s">
        <v>685</v>
      </c>
      <c r="AD8" s="271">
        <v>11.1</v>
      </c>
    </row>
    <row r="9" spans="1:50" ht="37.5">
      <c r="B9" s="165" t="s">
        <v>668</v>
      </c>
      <c r="C9" s="102" t="s">
        <v>776</v>
      </c>
      <c r="D9" s="270">
        <v>3.5</v>
      </c>
      <c r="E9" s="223">
        <v>0.95</v>
      </c>
      <c r="F9" s="188">
        <v>3.3249999999999997</v>
      </c>
      <c r="G9" s="224">
        <v>0.4366666666666667</v>
      </c>
      <c r="H9" s="194">
        <v>13.388200000000001</v>
      </c>
      <c r="I9" s="57">
        <v>6</v>
      </c>
      <c r="J9" s="102">
        <v>1996</v>
      </c>
      <c r="K9" s="102" t="s">
        <v>385</v>
      </c>
      <c r="L9" s="103">
        <v>10</v>
      </c>
      <c r="M9" s="103">
        <v>18.3</v>
      </c>
      <c r="N9" s="103">
        <v>18.3</v>
      </c>
      <c r="O9" s="103">
        <v>17.100000000000001</v>
      </c>
      <c r="P9" s="103">
        <v>31.15</v>
      </c>
      <c r="Q9" s="178"/>
      <c r="R9" s="178"/>
      <c r="S9" s="68"/>
      <c r="T9" s="68"/>
      <c r="U9" s="102" t="s">
        <v>387</v>
      </c>
      <c r="V9" s="106"/>
      <c r="W9" s="106"/>
      <c r="X9" s="106"/>
      <c r="Y9" s="106"/>
      <c r="Z9" s="106"/>
      <c r="AA9" s="62"/>
      <c r="AC9" s="15" t="s">
        <v>1478</v>
      </c>
      <c r="AD9" s="271">
        <v>105</v>
      </c>
    </row>
    <row r="10" spans="1:50" ht="37.5">
      <c r="B10" s="165" t="s">
        <v>669</v>
      </c>
      <c r="C10" s="102" t="s">
        <v>776</v>
      </c>
      <c r="D10" s="270">
        <v>5.5</v>
      </c>
      <c r="E10" s="223">
        <v>0.95</v>
      </c>
      <c r="F10" s="188">
        <v>5.2249999999999996</v>
      </c>
      <c r="G10" s="224">
        <v>0.4366666666666667</v>
      </c>
      <c r="H10" s="194">
        <v>21.038600000000002</v>
      </c>
      <c r="I10" s="57">
        <v>6</v>
      </c>
      <c r="J10" s="102">
        <v>1987</v>
      </c>
      <c r="K10" s="102" t="s">
        <v>385</v>
      </c>
      <c r="L10" s="103">
        <v>510</v>
      </c>
      <c r="M10" s="103">
        <v>45.3</v>
      </c>
      <c r="N10" s="103">
        <v>45.3</v>
      </c>
      <c r="O10" s="103">
        <v>43.9</v>
      </c>
      <c r="P10" s="103">
        <v>16.079999999999998</v>
      </c>
      <c r="Q10" s="178"/>
      <c r="R10" s="178"/>
      <c r="S10" s="68"/>
      <c r="T10" s="68"/>
      <c r="U10" s="102" t="s">
        <v>384</v>
      </c>
      <c r="V10" s="106"/>
      <c r="W10" s="106"/>
      <c r="X10" s="106"/>
      <c r="Y10" s="106"/>
      <c r="Z10" s="106"/>
      <c r="AA10" s="62"/>
      <c r="AC10" s="15" t="s">
        <v>1479</v>
      </c>
      <c r="AD10" s="271">
        <v>28</v>
      </c>
    </row>
    <row r="11" spans="1:50" ht="37.5">
      <c r="B11" s="165" t="s">
        <v>670</v>
      </c>
      <c r="C11" s="102" t="s">
        <v>776</v>
      </c>
      <c r="D11" s="270">
        <v>2.9</v>
      </c>
      <c r="E11" s="223">
        <v>0.95</v>
      </c>
      <c r="F11" s="188">
        <v>2.7549999999999999</v>
      </c>
      <c r="G11" s="224">
        <v>0.4366666666666667</v>
      </c>
      <c r="H11" s="194">
        <v>11.09308</v>
      </c>
      <c r="I11" s="57">
        <v>6</v>
      </c>
      <c r="J11" s="102">
        <v>1996</v>
      </c>
      <c r="K11" s="102" t="s">
        <v>385</v>
      </c>
      <c r="L11" s="103">
        <v>100</v>
      </c>
      <c r="M11" s="103">
        <v>22</v>
      </c>
      <c r="N11" s="103">
        <v>22</v>
      </c>
      <c r="O11" s="103">
        <v>20.399999999999999</v>
      </c>
      <c r="P11" s="103">
        <v>17.84</v>
      </c>
      <c r="Q11" s="178"/>
      <c r="R11" s="178"/>
      <c r="S11" s="68"/>
      <c r="T11" s="68"/>
      <c r="U11" s="102" t="s">
        <v>384</v>
      </c>
      <c r="V11" s="106"/>
      <c r="W11" s="106"/>
      <c r="X11" s="106"/>
      <c r="Y11" s="106"/>
      <c r="Z11" s="106"/>
      <c r="AA11" s="62"/>
      <c r="AC11" s="15" t="s">
        <v>1480</v>
      </c>
      <c r="AD11" s="271">
        <v>16.5</v>
      </c>
    </row>
    <row r="12" spans="1:50" ht="18.75">
      <c r="B12" s="165" t="s">
        <v>671</v>
      </c>
      <c r="C12" s="102" t="s">
        <v>776</v>
      </c>
      <c r="D12" s="270">
        <v>3.5</v>
      </c>
      <c r="E12" s="223">
        <v>0.95</v>
      </c>
      <c r="F12" s="188">
        <v>3.3249999999999997</v>
      </c>
      <c r="G12" s="224">
        <v>0.4366666666666667</v>
      </c>
      <c r="H12" s="194">
        <v>13.388200000000001</v>
      </c>
      <c r="I12" s="57">
        <v>6</v>
      </c>
      <c r="J12" s="102">
        <v>2012</v>
      </c>
      <c r="K12" s="102" t="s">
        <v>382</v>
      </c>
      <c r="L12" s="103">
        <v>1465</v>
      </c>
      <c r="M12" s="103">
        <v>56.4</v>
      </c>
      <c r="N12" s="103">
        <v>56.4</v>
      </c>
      <c r="O12" s="103">
        <v>54.3</v>
      </c>
      <c r="P12" s="103">
        <v>15.86</v>
      </c>
      <c r="Q12" s="178"/>
      <c r="R12" s="178"/>
      <c r="S12" s="68"/>
      <c r="T12" s="68"/>
      <c r="U12" s="102" t="s">
        <v>384</v>
      </c>
      <c r="V12" s="106"/>
      <c r="W12" s="106"/>
      <c r="X12" s="106"/>
      <c r="Y12" s="106"/>
      <c r="Z12" s="106"/>
      <c r="AA12" s="62"/>
      <c r="AC12" s="15" t="s">
        <v>94</v>
      </c>
      <c r="AD12" s="271">
        <v>0.7</v>
      </c>
    </row>
    <row r="13" spans="1:50" ht="18.75">
      <c r="B13" s="165" t="s">
        <v>672</v>
      </c>
      <c r="C13" s="102" t="s">
        <v>776</v>
      </c>
      <c r="D13" s="270">
        <v>3.7</v>
      </c>
      <c r="E13" s="223">
        <v>0.95</v>
      </c>
      <c r="F13" s="188">
        <v>3.5150000000000001</v>
      </c>
      <c r="G13" s="224">
        <v>0.4366666666666667</v>
      </c>
      <c r="H13" s="194">
        <v>14.153240000000004</v>
      </c>
      <c r="I13" s="57">
        <v>6</v>
      </c>
      <c r="J13" s="102">
        <v>2005</v>
      </c>
      <c r="K13" s="102" t="s">
        <v>382</v>
      </c>
      <c r="L13" s="103">
        <v>1465</v>
      </c>
      <c r="M13" s="103">
        <v>56.4</v>
      </c>
      <c r="N13" s="103">
        <v>56.4</v>
      </c>
      <c r="O13" s="103">
        <v>54.3</v>
      </c>
      <c r="P13" s="106"/>
      <c r="Q13" s="178"/>
      <c r="R13" s="178"/>
      <c r="S13" s="68"/>
      <c r="T13" s="68"/>
      <c r="U13" s="102" t="s">
        <v>384</v>
      </c>
      <c r="V13" s="106"/>
      <c r="W13" s="106"/>
      <c r="X13" s="106"/>
      <c r="Y13" s="106"/>
      <c r="Z13" s="106"/>
      <c r="AA13" s="62"/>
      <c r="AC13" s="15" t="s">
        <v>1481</v>
      </c>
      <c r="AD13" s="271">
        <v>8.6</v>
      </c>
    </row>
    <row r="14" spans="1:50" ht="18.75">
      <c r="B14" s="165" t="s">
        <v>711</v>
      </c>
      <c r="C14" s="102" t="s">
        <v>776</v>
      </c>
      <c r="D14" s="270">
        <v>3.4</v>
      </c>
      <c r="E14" s="223">
        <v>0.95</v>
      </c>
      <c r="F14" s="188">
        <v>3.23</v>
      </c>
      <c r="G14" s="224">
        <v>0.4366666666666667</v>
      </c>
      <c r="H14" s="194">
        <v>13.00568</v>
      </c>
      <c r="I14" s="57">
        <v>6</v>
      </c>
      <c r="J14" s="102">
        <v>2003</v>
      </c>
      <c r="K14" s="102" t="s">
        <v>382</v>
      </c>
      <c r="L14" s="103">
        <v>30</v>
      </c>
      <c r="M14" s="103">
        <v>17.7</v>
      </c>
      <c r="N14" s="103">
        <v>18.3</v>
      </c>
      <c r="O14" s="103">
        <v>17.100000000000001</v>
      </c>
      <c r="P14" s="103">
        <v>25.5</v>
      </c>
      <c r="Q14" s="178"/>
      <c r="R14" s="178"/>
      <c r="S14" s="68"/>
      <c r="T14" s="68"/>
      <c r="U14" s="102" t="s">
        <v>384</v>
      </c>
      <c r="V14" s="106"/>
      <c r="W14" s="106"/>
      <c r="X14" s="106"/>
      <c r="Y14" s="106"/>
      <c r="Z14" s="106"/>
      <c r="AA14" s="62"/>
      <c r="AC14" s="15" t="s">
        <v>95</v>
      </c>
      <c r="AD14" s="271">
        <v>4</v>
      </c>
    </row>
    <row r="15" spans="1:50" ht="37.5">
      <c r="B15" s="165" t="s">
        <v>657</v>
      </c>
      <c r="C15" s="102" t="s">
        <v>776</v>
      </c>
      <c r="D15" s="270">
        <v>1.2</v>
      </c>
      <c r="E15" s="223">
        <v>0.95</v>
      </c>
      <c r="F15" s="188">
        <v>1.1399999999999999</v>
      </c>
      <c r="G15" s="224">
        <v>0.20333333333333334</v>
      </c>
      <c r="H15" s="194">
        <v>2.1374399999999998</v>
      </c>
      <c r="I15" s="57">
        <v>2</v>
      </c>
      <c r="J15" s="102">
        <v>1998</v>
      </c>
      <c r="K15" s="102" t="s">
        <v>385</v>
      </c>
      <c r="L15" s="106"/>
      <c r="M15" s="104">
        <v>11.3</v>
      </c>
      <c r="N15" s="103">
        <v>11.3</v>
      </c>
      <c r="O15" s="103">
        <v>11.3</v>
      </c>
      <c r="P15" s="106"/>
      <c r="Q15" s="178"/>
      <c r="R15" s="178"/>
      <c r="S15" s="68"/>
      <c r="T15" s="68"/>
      <c r="U15" s="102" t="s">
        <v>384</v>
      </c>
      <c r="V15" s="106"/>
      <c r="W15" s="106"/>
      <c r="X15" s="106"/>
      <c r="Y15" s="106"/>
      <c r="Z15" s="106"/>
      <c r="AA15" s="62"/>
      <c r="AC15" s="15" t="s">
        <v>1062</v>
      </c>
      <c r="AD15" s="271">
        <v>1.8</v>
      </c>
    </row>
    <row r="16" spans="1:50" ht="37.5">
      <c r="B16" s="165" t="s">
        <v>658</v>
      </c>
      <c r="C16" s="102" t="s">
        <v>776</v>
      </c>
      <c r="D16" s="270">
        <v>2.6</v>
      </c>
      <c r="E16" s="223">
        <v>0.95</v>
      </c>
      <c r="F16" s="188">
        <v>2.4699999999999998</v>
      </c>
      <c r="G16" s="224">
        <v>0.20333333333333334</v>
      </c>
      <c r="H16" s="194">
        <v>4.631120000000001</v>
      </c>
      <c r="I16" s="57">
        <v>2</v>
      </c>
      <c r="J16" s="36"/>
      <c r="K16" s="102" t="s">
        <v>385</v>
      </c>
      <c r="L16" s="106"/>
      <c r="M16" s="129">
        <v>11.3</v>
      </c>
      <c r="N16" s="103">
        <v>11.3</v>
      </c>
      <c r="O16" s="103">
        <v>11.3</v>
      </c>
      <c r="P16" s="106"/>
      <c r="Q16" s="178"/>
      <c r="R16" s="178"/>
      <c r="S16" s="68"/>
      <c r="T16" s="68"/>
      <c r="U16" s="102" t="s">
        <v>384</v>
      </c>
      <c r="V16" s="106"/>
      <c r="W16" s="106"/>
      <c r="X16" s="106"/>
      <c r="Y16" s="106"/>
      <c r="Z16" s="106"/>
      <c r="AA16" s="62"/>
      <c r="AC16" s="15" t="s">
        <v>1482</v>
      </c>
      <c r="AD16" s="271">
        <v>108</v>
      </c>
    </row>
    <row r="17" spans="2:30" ht="37.5">
      <c r="B17" s="165" t="s">
        <v>673</v>
      </c>
      <c r="C17" s="102" t="s">
        <v>776</v>
      </c>
      <c r="D17" s="270">
        <v>11.2</v>
      </c>
      <c r="E17" s="223">
        <v>0.95</v>
      </c>
      <c r="F17" s="188">
        <v>10.639999999999999</v>
      </c>
      <c r="G17" s="224">
        <v>0.26666666666666666</v>
      </c>
      <c r="H17" s="193">
        <v>26.163199999999996</v>
      </c>
      <c r="I17" s="57">
        <v>1</v>
      </c>
      <c r="J17" s="36"/>
      <c r="K17" s="102" t="s">
        <v>385</v>
      </c>
      <c r="L17" s="103">
        <v>488</v>
      </c>
      <c r="M17" s="103">
        <v>118.3</v>
      </c>
      <c r="N17" s="103">
        <v>118.3</v>
      </c>
      <c r="O17" s="103">
        <v>116.3</v>
      </c>
      <c r="P17" s="103">
        <v>6.34</v>
      </c>
      <c r="Q17" s="178"/>
      <c r="R17" s="178"/>
      <c r="S17" s="68"/>
      <c r="T17" s="59"/>
      <c r="U17" s="102" t="s">
        <v>384</v>
      </c>
      <c r="V17" s="106"/>
      <c r="W17" s="106"/>
      <c r="X17" s="106"/>
      <c r="Y17" s="106"/>
      <c r="Z17" s="106"/>
      <c r="AA17" s="62"/>
      <c r="AC17" s="246"/>
      <c r="AD17" s="246"/>
    </row>
    <row r="18" spans="2:30" s="225" customFormat="1" ht="18.75">
      <c r="B18" s="228" t="s">
        <v>1078</v>
      </c>
      <c r="C18" s="102" t="s">
        <v>776</v>
      </c>
      <c r="D18" s="120">
        <v>3</v>
      </c>
      <c r="E18" s="223">
        <f>System!$C$10</f>
        <v>0.95</v>
      </c>
      <c r="F18" s="188">
        <f>D18*E18</f>
        <v>2.8499999999999996</v>
      </c>
      <c r="G18" s="224">
        <v>0.60666666666666658</v>
      </c>
      <c r="H18" s="194">
        <f>D18*24*365*G18/1000</f>
        <v>15.943199999999997</v>
      </c>
      <c r="I18" s="57">
        <v>1</v>
      </c>
      <c r="J18" s="36"/>
      <c r="K18" s="68"/>
      <c r="L18" s="178"/>
      <c r="M18" s="178"/>
      <c r="N18" s="178"/>
      <c r="O18" s="178"/>
      <c r="P18" s="178"/>
      <c r="Q18" s="178"/>
      <c r="R18" s="178"/>
      <c r="S18" s="68"/>
      <c r="T18" s="59"/>
      <c r="U18" s="68"/>
      <c r="V18" s="106"/>
      <c r="W18" s="106"/>
      <c r="X18" s="106"/>
      <c r="Y18" s="106"/>
      <c r="Z18" s="106"/>
      <c r="AA18" s="62"/>
      <c r="AC18" s="246"/>
      <c r="AD18" s="246"/>
    </row>
    <row r="19" spans="2:30" s="225" customFormat="1" ht="18.75">
      <c r="B19" s="228" t="s">
        <v>1082</v>
      </c>
      <c r="C19" s="102" t="s">
        <v>776</v>
      </c>
      <c r="D19" s="120">
        <v>2</v>
      </c>
      <c r="E19" s="223">
        <f>System!$C$10</f>
        <v>0.95</v>
      </c>
      <c r="F19" s="188">
        <f>D19*E19</f>
        <v>1.9</v>
      </c>
      <c r="G19" s="224">
        <v>0.60666666666666658</v>
      </c>
      <c r="H19" s="194">
        <f>D19*24*365*G19/1000</f>
        <v>10.6288</v>
      </c>
      <c r="I19" s="57">
        <v>1</v>
      </c>
      <c r="J19" s="36"/>
      <c r="K19" s="68"/>
      <c r="L19" s="178"/>
      <c r="M19" s="178"/>
      <c r="N19" s="178"/>
      <c r="O19" s="178"/>
      <c r="P19" s="178"/>
      <c r="Q19" s="178"/>
      <c r="R19" s="178"/>
      <c r="S19" s="68"/>
      <c r="T19" s="59"/>
      <c r="U19" s="68"/>
      <c r="V19" s="106"/>
      <c r="W19" s="106"/>
      <c r="X19" s="106"/>
      <c r="Y19" s="106"/>
      <c r="Z19" s="106"/>
      <c r="AA19" s="62"/>
      <c r="AC19" s="246"/>
      <c r="AD19" s="246"/>
    </row>
    <row r="20" spans="2:30" ht="37.5">
      <c r="B20" s="165" t="s">
        <v>659</v>
      </c>
      <c r="C20" s="102" t="s">
        <v>776</v>
      </c>
      <c r="D20" s="270">
        <v>2.7</v>
      </c>
      <c r="E20" s="223">
        <v>0.95</v>
      </c>
      <c r="F20" s="188">
        <v>2.5649999999999999</v>
      </c>
      <c r="G20" s="224">
        <v>0.60666666666666658</v>
      </c>
      <c r="H20" s="194">
        <v>14.348879999999999</v>
      </c>
      <c r="I20" s="57">
        <v>2</v>
      </c>
      <c r="J20" s="102">
        <v>1992</v>
      </c>
      <c r="K20" s="102" t="s">
        <v>385</v>
      </c>
      <c r="L20" s="106"/>
      <c r="M20" s="103">
        <v>10.7</v>
      </c>
      <c r="N20" s="103">
        <v>12.8</v>
      </c>
      <c r="O20" s="103">
        <v>6.4</v>
      </c>
      <c r="P20" s="103">
        <v>53.2</v>
      </c>
      <c r="Q20" s="178"/>
      <c r="R20" s="178"/>
      <c r="S20" s="68"/>
      <c r="T20" s="68"/>
      <c r="U20" s="102" t="s">
        <v>387</v>
      </c>
      <c r="V20" s="106"/>
      <c r="W20" s="106"/>
      <c r="X20" s="106"/>
      <c r="Y20" s="106"/>
      <c r="Z20" s="106"/>
      <c r="AA20" s="62"/>
      <c r="AC20" s="246"/>
      <c r="AD20" s="246"/>
    </row>
    <row r="21" spans="2:30" ht="37.5">
      <c r="B21" s="165" t="s">
        <v>674</v>
      </c>
      <c r="C21" s="102" t="s">
        <v>776</v>
      </c>
      <c r="D21" s="270">
        <v>2.7</v>
      </c>
      <c r="E21" s="223">
        <v>0.95</v>
      </c>
      <c r="F21" s="188">
        <v>2.5649999999999999</v>
      </c>
      <c r="G21" s="224">
        <v>0.60666666666666658</v>
      </c>
      <c r="H21" s="194">
        <v>14.348879999999999</v>
      </c>
      <c r="I21" s="57">
        <v>2</v>
      </c>
      <c r="J21" s="36"/>
      <c r="K21" s="102" t="s">
        <v>385</v>
      </c>
      <c r="L21" s="106"/>
      <c r="M21" s="103">
        <v>10.7</v>
      </c>
      <c r="N21" s="103">
        <v>12.8</v>
      </c>
      <c r="O21" s="103">
        <v>6.4</v>
      </c>
      <c r="P21" s="106"/>
      <c r="Q21" s="178"/>
      <c r="R21" s="178"/>
      <c r="S21" s="68"/>
      <c r="T21" s="68"/>
      <c r="U21" s="102" t="s">
        <v>387</v>
      </c>
      <c r="V21" s="78" t="s">
        <v>225</v>
      </c>
      <c r="W21" s="36" t="s">
        <v>226</v>
      </c>
      <c r="X21" s="106"/>
      <c r="Y21" s="106"/>
      <c r="Z21" s="106"/>
      <c r="AA21" s="62" t="s">
        <v>584</v>
      </c>
      <c r="AC21" s="246"/>
      <c r="AD21" s="246"/>
    </row>
    <row r="22" spans="2:30" ht="37.5">
      <c r="B22" s="165" t="s">
        <v>682</v>
      </c>
      <c r="C22" s="102" t="s">
        <v>776</v>
      </c>
      <c r="D22" s="270">
        <v>3.7</v>
      </c>
      <c r="E22" s="223">
        <v>0.95</v>
      </c>
      <c r="F22" s="188">
        <v>3.5150000000000001</v>
      </c>
      <c r="G22" s="224">
        <v>0.60666666666666658</v>
      </c>
      <c r="H22" s="194">
        <v>19.66328</v>
      </c>
      <c r="I22" s="57">
        <v>2</v>
      </c>
      <c r="J22" s="36"/>
      <c r="K22" s="102" t="s">
        <v>385</v>
      </c>
      <c r="L22" s="106"/>
      <c r="M22" s="103">
        <v>14.6</v>
      </c>
      <c r="N22" s="103">
        <v>14.6</v>
      </c>
      <c r="O22" s="103">
        <v>13.1</v>
      </c>
      <c r="P22" s="103">
        <v>68.8</v>
      </c>
      <c r="Q22" s="178"/>
      <c r="R22" s="178"/>
      <c r="S22" s="68"/>
      <c r="T22" s="68"/>
      <c r="U22" s="102" t="s">
        <v>384</v>
      </c>
      <c r="V22" s="78" t="s">
        <v>225</v>
      </c>
      <c r="W22" s="36" t="s">
        <v>226</v>
      </c>
      <c r="X22" s="106"/>
      <c r="Y22" s="106"/>
      <c r="Z22" s="106"/>
      <c r="AA22" s="62" t="s">
        <v>584</v>
      </c>
      <c r="AC22" s="246"/>
      <c r="AD22" s="246"/>
    </row>
    <row r="23" spans="2:30" ht="37.5">
      <c r="B23" s="165" t="s">
        <v>683</v>
      </c>
      <c r="C23" s="102" t="s">
        <v>776</v>
      </c>
      <c r="D23" s="270">
        <v>3.7</v>
      </c>
      <c r="E23" s="223">
        <v>0.95</v>
      </c>
      <c r="F23" s="188">
        <v>3.5150000000000001</v>
      </c>
      <c r="G23" s="224">
        <v>0.60666666666666658</v>
      </c>
      <c r="H23" s="193">
        <v>19.66328</v>
      </c>
      <c r="I23" s="57">
        <v>2</v>
      </c>
      <c r="J23" s="36"/>
      <c r="K23" s="102" t="s">
        <v>385</v>
      </c>
      <c r="L23" s="106"/>
      <c r="M23" s="103">
        <v>14.6</v>
      </c>
      <c r="N23" s="103">
        <v>14.6</v>
      </c>
      <c r="O23" s="103">
        <v>13.1</v>
      </c>
      <c r="P23" s="106"/>
      <c r="Q23" s="178"/>
      <c r="R23" s="178"/>
      <c r="S23" s="68"/>
      <c r="T23" s="68"/>
      <c r="U23" s="102" t="s">
        <v>384</v>
      </c>
      <c r="V23" s="106"/>
      <c r="W23" s="106"/>
      <c r="X23" s="106"/>
      <c r="Y23" s="106"/>
      <c r="Z23" s="106"/>
      <c r="AA23" s="62"/>
      <c r="AC23" s="246"/>
      <c r="AD23" s="246"/>
    </row>
    <row r="24" spans="2:30" ht="37.5">
      <c r="B24" s="165" t="s">
        <v>660</v>
      </c>
      <c r="C24" s="102" t="s">
        <v>776</v>
      </c>
      <c r="D24" s="270">
        <v>4.5</v>
      </c>
      <c r="E24" s="223">
        <v>0.95</v>
      </c>
      <c r="F24" s="188">
        <v>4.2749999999999995</v>
      </c>
      <c r="G24" s="224">
        <v>0.60666666666666658</v>
      </c>
      <c r="H24" s="194">
        <v>23.914799999999996</v>
      </c>
      <c r="I24" s="57">
        <v>2</v>
      </c>
      <c r="J24" s="36"/>
      <c r="K24" s="102" t="s">
        <v>385</v>
      </c>
      <c r="L24" s="106"/>
      <c r="M24" s="103">
        <v>17.7</v>
      </c>
      <c r="N24" s="103">
        <v>17.7</v>
      </c>
      <c r="O24" s="103">
        <v>16</v>
      </c>
      <c r="P24" s="106"/>
      <c r="Q24" s="178"/>
      <c r="R24" s="178"/>
      <c r="S24" s="68"/>
      <c r="T24" s="68"/>
      <c r="U24" s="102" t="s">
        <v>384</v>
      </c>
      <c r="V24" s="106"/>
      <c r="W24" s="106"/>
      <c r="X24" s="106"/>
      <c r="Y24" s="106"/>
      <c r="Z24" s="106"/>
      <c r="AA24" s="62"/>
    </row>
    <row r="25" spans="2:30" ht="37.5">
      <c r="B25" s="165" t="s">
        <v>675</v>
      </c>
      <c r="C25" s="102" t="s">
        <v>776</v>
      </c>
      <c r="D25" s="270">
        <v>4.5</v>
      </c>
      <c r="E25" s="223">
        <v>0.95</v>
      </c>
      <c r="F25" s="188">
        <v>4.2749999999999995</v>
      </c>
      <c r="G25" s="224">
        <v>0.60666666666666658</v>
      </c>
      <c r="H25" s="194">
        <v>23.914799999999996</v>
      </c>
      <c r="I25" s="57">
        <v>2</v>
      </c>
      <c r="J25" s="36"/>
      <c r="K25" s="102" t="s">
        <v>385</v>
      </c>
      <c r="L25" s="106"/>
      <c r="M25" s="103">
        <v>17.7</v>
      </c>
      <c r="N25" s="103">
        <v>17.7</v>
      </c>
      <c r="O25" s="103">
        <v>16</v>
      </c>
      <c r="P25" s="106"/>
      <c r="Q25" s="178"/>
      <c r="R25" s="178"/>
      <c r="S25" s="68"/>
      <c r="T25" s="68"/>
      <c r="U25" s="102" t="s">
        <v>384</v>
      </c>
      <c r="V25" s="106"/>
      <c r="W25" s="106"/>
      <c r="X25" s="106"/>
      <c r="Y25" s="106"/>
      <c r="Z25" s="106"/>
      <c r="AA25" s="62"/>
    </row>
    <row r="26" spans="2:30" ht="37.5">
      <c r="B26" s="165" t="s">
        <v>676</v>
      </c>
      <c r="C26" s="102" t="s">
        <v>776</v>
      </c>
      <c r="D26" s="270">
        <v>2.25</v>
      </c>
      <c r="E26" s="223">
        <v>0.95</v>
      </c>
      <c r="F26" s="188">
        <v>2.1374999999999997</v>
      </c>
      <c r="G26" s="224">
        <v>0.60666666666666658</v>
      </c>
      <c r="H26" s="194">
        <v>11.957399999999998</v>
      </c>
      <c r="I26" s="57">
        <v>2</v>
      </c>
      <c r="J26" s="36"/>
      <c r="K26" s="102" t="s">
        <v>385</v>
      </c>
      <c r="L26" s="106"/>
      <c r="M26" s="103">
        <v>6.7</v>
      </c>
      <c r="N26" s="103">
        <v>6.7</v>
      </c>
      <c r="O26" s="103">
        <v>6.1</v>
      </c>
      <c r="P26" s="103">
        <v>88.4</v>
      </c>
      <c r="Q26" s="178"/>
      <c r="R26" s="178"/>
      <c r="S26" s="68"/>
      <c r="T26" s="68"/>
      <c r="U26" s="102" t="s">
        <v>387</v>
      </c>
      <c r="V26" s="106"/>
      <c r="W26" s="106"/>
      <c r="X26" s="106"/>
      <c r="Y26" s="106"/>
      <c r="Z26" s="106"/>
      <c r="AA26" s="62"/>
    </row>
    <row r="27" spans="2:30" ht="37.5">
      <c r="B27" s="165" t="s">
        <v>677</v>
      </c>
      <c r="C27" s="102" t="s">
        <v>776</v>
      </c>
      <c r="D27" s="270">
        <v>2.25</v>
      </c>
      <c r="E27" s="223">
        <v>0.95</v>
      </c>
      <c r="F27" s="188">
        <v>2.1374999999999997</v>
      </c>
      <c r="G27" s="224">
        <v>0.60666666666666658</v>
      </c>
      <c r="H27" s="193">
        <v>11.957399999999998</v>
      </c>
      <c r="I27" s="57">
        <v>2</v>
      </c>
      <c r="J27" s="36"/>
      <c r="K27" s="102" t="s">
        <v>385</v>
      </c>
      <c r="L27" s="106"/>
      <c r="M27" s="103">
        <v>6.7</v>
      </c>
      <c r="N27" s="103">
        <v>6.7</v>
      </c>
      <c r="O27" s="103">
        <v>6.1</v>
      </c>
      <c r="P27" s="106"/>
      <c r="Q27" s="178"/>
      <c r="R27" s="178"/>
      <c r="S27" s="68"/>
      <c r="T27" s="68"/>
      <c r="U27" s="102" t="s">
        <v>387</v>
      </c>
      <c r="V27" s="106"/>
      <c r="W27" s="106"/>
      <c r="X27" s="106"/>
      <c r="Y27" s="106"/>
      <c r="Z27" s="106"/>
      <c r="AA27" s="62"/>
    </row>
    <row r="28" spans="2:30" ht="37.5">
      <c r="B28" s="165" t="s">
        <v>678</v>
      </c>
      <c r="C28" s="102" t="s">
        <v>776</v>
      </c>
      <c r="D28" s="270">
        <v>4.5</v>
      </c>
      <c r="E28" s="223">
        <v>0.95</v>
      </c>
      <c r="F28" s="188">
        <v>4.2749999999999995</v>
      </c>
      <c r="G28" s="224">
        <v>0.60666666666666658</v>
      </c>
      <c r="H28" s="194">
        <v>23.914799999999996</v>
      </c>
      <c r="I28" s="57">
        <v>2</v>
      </c>
      <c r="J28" s="36"/>
      <c r="K28" s="102" t="s">
        <v>385</v>
      </c>
      <c r="L28" s="106"/>
      <c r="M28" s="103">
        <v>14</v>
      </c>
      <c r="N28" s="103">
        <v>14</v>
      </c>
      <c r="O28" s="103">
        <v>12.5</v>
      </c>
      <c r="P28" s="103">
        <v>86.6</v>
      </c>
      <c r="Q28" s="178"/>
      <c r="R28" s="178"/>
      <c r="S28" s="68"/>
      <c r="T28" s="68"/>
      <c r="U28" s="102" t="s">
        <v>387</v>
      </c>
      <c r="V28" s="106"/>
      <c r="W28" s="106"/>
      <c r="X28" s="106"/>
      <c r="Y28" s="106"/>
      <c r="Z28" s="106"/>
      <c r="AA28" s="62"/>
    </row>
    <row r="29" spans="2:30" ht="37.5">
      <c r="B29" s="165" t="s">
        <v>679</v>
      </c>
      <c r="C29" s="102" t="s">
        <v>776</v>
      </c>
      <c r="D29" s="270">
        <v>4.5</v>
      </c>
      <c r="E29" s="223">
        <v>0.95</v>
      </c>
      <c r="F29" s="188">
        <v>4.2749999999999995</v>
      </c>
      <c r="G29" s="224">
        <v>0.60666666666666658</v>
      </c>
      <c r="H29" s="194">
        <v>23.914799999999996</v>
      </c>
      <c r="I29" s="57">
        <v>2</v>
      </c>
      <c r="J29" s="36"/>
      <c r="K29" s="102" t="s">
        <v>385</v>
      </c>
      <c r="L29" s="106"/>
      <c r="M29" s="103">
        <v>14</v>
      </c>
      <c r="N29" s="103">
        <v>14</v>
      </c>
      <c r="O29" s="103">
        <v>12.5</v>
      </c>
      <c r="P29" s="106"/>
      <c r="Q29" s="178"/>
      <c r="R29" s="178"/>
      <c r="S29" s="68"/>
      <c r="T29" s="68"/>
      <c r="U29" s="102" t="s">
        <v>383</v>
      </c>
      <c r="V29" s="106"/>
      <c r="W29" s="106"/>
      <c r="X29" s="106"/>
      <c r="Y29" s="106"/>
      <c r="Z29" s="106"/>
      <c r="AA29" s="62"/>
    </row>
    <row r="30" spans="2:30" ht="37.5">
      <c r="B30" s="165" t="s">
        <v>680</v>
      </c>
      <c r="C30" s="102" t="s">
        <v>776</v>
      </c>
      <c r="D30" s="270">
        <v>3.6</v>
      </c>
      <c r="E30" s="223">
        <v>0.95</v>
      </c>
      <c r="F30" s="188">
        <v>3.42</v>
      </c>
      <c r="G30" s="224">
        <v>0.60666666666666658</v>
      </c>
      <c r="H30" s="194">
        <v>19.13184</v>
      </c>
      <c r="I30" s="57">
        <v>2</v>
      </c>
      <c r="J30" s="36"/>
      <c r="K30" s="102" t="s">
        <v>382</v>
      </c>
      <c r="L30" s="106"/>
      <c r="M30" s="103">
        <v>12.7</v>
      </c>
      <c r="N30" s="103">
        <v>12.7</v>
      </c>
      <c r="O30" s="103">
        <v>10.3</v>
      </c>
      <c r="P30" s="103">
        <v>76.400000000000006</v>
      </c>
      <c r="Q30" s="178"/>
      <c r="R30" s="178"/>
      <c r="S30" s="68"/>
      <c r="T30" s="68"/>
      <c r="U30" s="102" t="s">
        <v>383</v>
      </c>
      <c r="V30" s="106"/>
      <c r="W30" s="106"/>
      <c r="X30" s="106"/>
      <c r="Y30" s="106"/>
      <c r="Z30" s="106"/>
      <c r="AA30" s="62"/>
    </row>
    <row r="31" spans="2:30" ht="37.5">
      <c r="B31" s="165" t="s">
        <v>681</v>
      </c>
      <c r="C31" s="102" t="s">
        <v>776</v>
      </c>
      <c r="D31" s="270">
        <v>3.6</v>
      </c>
      <c r="E31" s="223">
        <v>0.95</v>
      </c>
      <c r="F31" s="188">
        <v>3.42</v>
      </c>
      <c r="G31" s="224">
        <v>0.60666666666666658</v>
      </c>
      <c r="H31" s="194">
        <v>19.13184</v>
      </c>
      <c r="I31" s="57">
        <v>2</v>
      </c>
      <c r="J31" s="36"/>
      <c r="K31" s="102" t="s">
        <v>382</v>
      </c>
      <c r="L31" s="106"/>
      <c r="M31" s="103">
        <v>12.7</v>
      </c>
      <c r="N31" s="103">
        <v>12.7</v>
      </c>
      <c r="O31" s="103">
        <v>10.3</v>
      </c>
      <c r="P31" s="106"/>
      <c r="Q31" s="178"/>
      <c r="R31" s="178"/>
      <c r="S31" s="68"/>
      <c r="T31" s="68"/>
      <c r="U31" s="102" t="s">
        <v>383</v>
      </c>
      <c r="V31" s="106"/>
      <c r="W31" s="106"/>
      <c r="X31" s="106"/>
      <c r="Y31" s="106"/>
      <c r="Z31" s="106"/>
      <c r="AA31" s="62"/>
    </row>
    <row r="32" spans="2:30" ht="37.5">
      <c r="B32" s="165" t="s">
        <v>684</v>
      </c>
      <c r="C32" s="102" t="s">
        <v>776</v>
      </c>
      <c r="D32" s="270">
        <v>8.3000000000000007</v>
      </c>
      <c r="E32" s="223">
        <v>0.95</v>
      </c>
      <c r="F32" s="188">
        <v>7.8850000000000007</v>
      </c>
      <c r="G32" s="224">
        <v>0.52333333333333332</v>
      </c>
      <c r="H32" s="194">
        <v>38.050519999999999</v>
      </c>
      <c r="I32" s="57">
        <v>1</v>
      </c>
      <c r="J32" s="36"/>
      <c r="K32" s="102" t="s">
        <v>385</v>
      </c>
      <c r="L32" s="103">
        <v>1350</v>
      </c>
      <c r="M32" s="103">
        <v>122</v>
      </c>
      <c r="N32" s="103">
        <v>123.9</v>
      </c>
      <c r="O32" s="103">
        <v>121.2</v>
      </c>
      <c r="P32" s="106"/>
      <c r="Q32" s="178"/>
      <c r="R32" s="178"/>
      <c r="S32" s="68"/>
      <c r="T32" s="59"/>
      <c r="U32" s="102" t="s">
        <v>384</v>
      </c>
      <c r="V32" s="106"/>
      <c r="W32" s="106"/>
      <c r="X32" s="106"/>
      <c r="Y32" s="106"/>
      <c r="Z32" s="106"/>
      <c r="AA32" s="62"/>
    </row>
    <row r="33" spans="2:27" ht="37.5">
      <c r="B33" s="165" t="s">
        <v>685</v>
      </c>
      <c r="C33" s="102" t="s">
        <v>776</v>
      </c>
      <c r="D33" s="270">
        <v>4.7</v>
      </c>
      <c r="E33" s="223">
        <v>0.95</v>
      </c>
      <c r="F33" s="188">
        <v>4.4649999999999999</v>
      </c>
      <c r="G33" s="224">
        <v>0.56666666666666665</v>
      </c>
      <c r="H33" s="194">
        <v>23.330800000000004</v>
      </c>
      <c r="I33" s="57">
        <v>1</v>
      </c>
      <c r="J33" s="102">
        <v>2013</v>
      </c>
      <c r="K33" s="102" t="s">
        <v>385</v>
      </c>
      <c r="L33" s="103">
        <v>3688</v>
      </c>
      <c r="M33" s="103">
        <v>153.91999999999999</v>
      </c>
      <c r="N33" s="103">
        <v>153.91999999999999</v>
      </c>
      <c r="O33" s="103">
        <v>152.54</v>
      </c>
      <c r="P33" s="106"/>
      <c r="Q33" s="178"/>
      <c r="R33" s="178"/>
      <c r="S33" s="68"/>
      <c r="T33" s="59"/>
      <c r="U33" s="102" t="s">
        <v>384</v>
      </c>
      <c r="V33" s="106"/>
      <c r="W33" s="106"/>
      <c r="X33" s="106"/>
      <c r="Y33" s="106"/>
      <c r="Z33" s="106"/>
      <c r="AA33" s="62"/>
    </row>
    <row r="34" spans="2:27" ht="37.5">
      <c r="B34" s="165" t="s">
        <v>686</v>
      </c>
      <c r="C34" s="102" t="s">
        <v>776</v>
      </c>
      <c r="D34" s="270">
        <v>2.2999999999999998</v>
      </c>
      <c r="E34" s="223">
        <v>0.95</v>
      </c>
      <c r="F34" s="188">
        <v>2.1849999999999996</v>
      </c>
      <c r="G34" s="224">
        <v>0.53666666666666663</v>
      </c>
      <c r="H34" s="194">
        <v>10.812759999999999</v>
      </c>
      <c r="I34" s="57">
        <v>3</v>
      </c>
      <c r="J34" s="102">
        <v>1999</v>
      </c>
      <c r="K34" s="102" t="s">
        <v>385</v>
      </c>
      <c r="L34" s="106"/>
      <c r="M34" s="103">
        <v>33.200000000000003</v>
      </c>
      <c r="N34" s="103">
        <v>33.200000000000003</v>
      </c>
      <c r="O34" s="106"/>
      <c r="P34" s="106"/>
      <c r="Q34" s="178"/>
      <c r="R34" s="178"/>
      <c r="S34" s="68"/>
      <c r="T34" s="68"/>
      <c r="U34" s="102" t="s">
        <v>384</v>
      </c>
      <c r="V34" s="106"/>
      <c r="W34" s="106"/>
      <c r="X34" s="106"/>
      <c r="Y34" s="106"/>
      <c r="Z34" s="106"/>
      <c r="AA34" s="62"/>
    </row>
    <row r="35" spans="2:27" ht="37.5">
      <c r="B35" s="165" t="s">
        <v>687</v>
      </c>
      <c r="C35" s="102" t="s">
        <v>776</v>
      </c>
      <c r="D35" s="270">
        <v>2.8</v>
      </c>
      <c r="E35" s="223">
        <v>0.95</v>
      </c>
      <c r="F35" s="188">
        <v>2.6599999999999997</v>
      </c>
      <c r="G35" s="224">
        <v>0.53666666666666663</v>
      </c>
      <c r="H35" s="194">
        <v>13.163359999999997</v>
      </c>
      <c r="I35" s="57">
        <v>3</v>
      </c>
      <c r="J35" s="36"/>
      <c r="K35" s="102" t="s">
        <v>385</v>
      </c>
      <c r="L35" s="106"/>
      <c r="M35" s="103">
        <v>33.200000000000003</v>
      </c>
      <c r="N35" s="103">
        <v>33.200000000000003</v>
      </c>
      <c r="O35" s="106"/>
      <c r="P35" s="106"/>
      <c r="Q35" s="178"/>
      <c r="R35" s="178"/>
      <c r="S35" s="68"/>
      <c r="T35" s="68"/>
      <c r="U35" s="102" t="s">
        <v>384</v>
      </c>
      <c r="V35" s="106"/>
      <c r="W35" s="106"/>
      <c r="X35" s="106"/>
      <c r="Y35" s="106"/>
      <c r="Z35" s="106"/>
      <c r="AA35" s="62"/>
    </row>
    <row r="36" spans="2:27" ht="37.5">
      <c r="B36" s="165" t="s">
        <v>688</v>
      </c>
      <c r="C36" s="102" t="s">
        <v>776</v>
      </c>
      <c r="D36" s="270">
        <v>2.2999999999999998</v>
      </c>
      <c r="E36" s="223">
        <v>0.95</v>
      </c>
      <c r="F36" s="188">
        <v>2.1849999999999996</v>
      </c>
      <c r="G36" s="224">
        <v>0.53666666666666663</v>
      </c>
      <c r="H36" s="193">
        <v>10.812759999999999</v>
      </c>
      <c r="I36" s="57">
        <v>3</v>
      </c>
      <c r="J36" s="36"/>
      <c r="K36" s="102" t="s">
        <v>385</v>
      </c>
      <c r="L36" s="106"/>
      <c r="M36" s="103">
        <v>33.200000000000003</v>
      </c>
      <c r="N36" s="103">
        <v>33.200000000000003</v>
      </c>
      <c r="O36" s="106"/>
      <c r="P36" s="106"/>
      <c r="Q36" s="178"/>
      <c r="R36" s="178"/>
      <c r="S36" s="68"/>
      <c r="T36" s="68"/>
      <c r="U36" s="102" t="s">
        <v>384</v>
      </c>
      <c r="V36" s="106"/>
      <c r="W36" s="106"/>
      <c r="X36" s="106"/>
      <c r="Y36" s="106"/>
      <c r="Z36" s="106"/>
      <c r="AA36" s="62"/>
    </row>
    <row r="37" spans="2:27" ht="37.5">
      <c r="B37" s="165" t="s">
        <v>689</v>
      </c>
      <c r="C37" s="102" t="s">
        <v>776</v>
      </c>
      <c r="D37" s="270">
        <v>1.1499999999999999</v>
      </c>
      <c r="E37" s="223">
        <v>0.95</v>
      </c>
      <c r="F37" s="188">
        <v>1.0924999999999998</v>
      </c>
      <c r="G37" s="224">
        <v>0.53666666666666663</v>
      </c>
      <c r="H37" s="194">
        <v>5.4063799999999995</v>
      </c>
      <c r="I37" s="57">
        <v>3</v>
      </c>
      <c r="J37" s="36"/>
      <c r="K37" s="102" t="s">
        <v>385</v>
      </c>
      <c r="L37" s="106"/>
      <c r="M37" s="103">
        <v>12.5</v>
      </c>
      <c r="N37" s="103">
        <v>12.5</v>
      </c>
      <c r="O37" s="106"/>
      <c r="P37" s="106"/>
      <c r="Q37" s="178"/>
      <c r="R37" s="178"/>
      <c r="S37" s="68"/>
      <c r="T37" s="68"/>
      <c r="U37" s="102" t="s">
        <v>384</v>
      </c>
      <c r="V37" s="106"/>
      <c r="W37" s="106"/>
      <c r="X37" s="106"/>
      <c r="Y37" s="106"/>
      <c r="Z37" s="106"/>
      <c r="AA37" s="62"/>
    </row>
    <row r="38" spans="2:27" ht="37.5">
      <c r="B38" s="165" t="s">
        <v>690</v>
      </c>
      <c r="C38" s="102" t="s">
        <v>776</v>
      </c>
      <c r="D38" s="270">
        <v>1.1499999999999999</v>
      </c>
      <c r="E38" s="223">
        <v>0.95</v>
      </c>
      <c r="F38" s="188">
        <v>1.0924999999999998</v>
      </c>
      <c r="G38" s="224">
        <v>0.53666666666666663</v>
      </c>
      <c r="H38" s="194">
        <v>5.4063799999999995</v>
      </c>
      <c r="I38" s="57">
        <v>3</v>
      </c>
      <c r="J38" s="36"/>
      <c r="K38" s="102" t="s">
        <v>385</v>
      </c>
      <c r="L38" s="106"/>
      <c r="M38" s="103">
        <v>12.5</v>
      </c>
      <c r="N38" s="103">
        <v>12.5</v>
      </c>
      <c r="O38" s="106"/>
      <c r="P38" s="106"/>
      <c r="Q38" s="178"/>
      <c r="R38" s="178"/>
      <c r="S38" s="68"/>
      <c r="T38" s="68"/>
      <c r="U38" s="102" t="s">
        <v>384</v>
      </c>
      <c r="V38" s="106"/>
      <c r="W38" s="106"/>
      <c r="X38" s="106"/>
      <c r="Y38" s="106"/>
      <c r="Z38" s="106"/>
      <c r="AA38" s="62"/>
    </row>
    <row r="39" spans="2:27" ht="37.5">
      <c r="B39" s="165" t="s">
        <v>775</v>
      </c>
      <c r="C39" s="102" t="s">
        <v>776</v>
      </c>
      <c r="D39" s="270">
        <v>1.1000000000000001</v>
      </c>
      <c r="E39" s="223">
        <v>0.95</v>
      </c>
      <c r="F39" s="188">
        <v>1.0449999999999999</v>
      </c>
      <c r="G39" s="224">
        <v>0.53666666666666663</v>
      </c>
      <c r="H39" s="193">
        <v>5.1713199999999997</v>
      </c>
      <c r="I39" s="57">
        <v>3</v>
      </c>
      <c r="J39" s="36"/>
      <c r="K39" s="102" t="s">
        <v>385</v>
      </c>
      <c r="L39" s="106"/>
      <c r="M39" s="103">
        <v>12.5</v>
      </c>
      <c r="N39" s="103">
        <v>12.5</v>
      </c>
      <c r="O39" s="106"/>
      <c r="P39" s="106"/>
      <c r="Q39" s="178"/>
      <c r="R39" s="178"/>
      <c r="S39" s="68"/>
      <c r="T39" s="68"/>
      <c r="U39" s="102" t="s">
        <v>384</v>
      </c>
      <c r="V39" s="106"/>
      <c r="W39" s="106"/>
      <c r="X39" s="106"/>
      <c r="Y39" s="106"/>
      <c r="Z39" s="106"/>
      <c r="AA39" s="62"/>
    </row>
    <row r="40" spans="2:27" ht="18.75">
      <c r="B40" s="165" t="s">
        <v>691</v>
      </c>
      <c r="C40" s="102" t="s">
        <v>776</v>
      </c>
      <c r="D40" s="270">
        <v>5</v>
      </c>
      <c r="E40" s="223">
        <v>0.95</v>
      </c>
      <c r="F40" s="188">
        <v>4.75</v>
      </c>
      <c r="G40" s="224">
        <v>0.35333333333333333</v>
      </c>
      <c r="H40" s="194">
        <v>15.476000000000001</v>
      </c>
      <c r="I40" s="57">
        <v>1</v>
      </c>
      <c r="J40" s="102">
        <v>2015</v>
      </c>
      <c r="K40" s="102" t="s">
        <v>382</v>
      </c>
      <c r="L40" s="103">
        <v>49</v>
      </c>
      <c r="M40" s="103">
        <v>26.5</v>
      </c>
      <c r="N40" s="103">
        <v>26.5</v>
      </c>
      <c r="O40" s="103">
        <v>25.9</v>
      </c>
      <c r="P40" s="106"/>
      <c r="Q40" s="178"/>
      <c r="R40" s="178"/>
      <c r="S40" s="68"/>
      <c r="T40" s="68"/>
      <c r="U40" s="102" t="s">
        <v>384</v>
      </c>
      <c r="V40" s="106"/>
      <c r="W40" s="106"/>
      <c r="X40" s="106"/>
      <c r="Y40" s="106"/>
      <c r="Z40" s="106"/>
      <c r="AA40" s="62"/>
    </row>
    <row r="41" spans="2:27" ht="37.5">
      <c r="B41" s="165" t="s">
        <v>692</v>
      </c>
      <c r="C41" s="102" t="s">
        <v>776</v>
      </c>
      <c r="D41" s="270">
        <v>9.5</v>
      </c>
      <c r="E41" s="223">
        <v>0.95</v>
      </c>
      <c r="F41" s="188">
        <v>9.0250000000000004</v>
      </c>
      <c r="G41" s="224">
        <v>0.35333333333333333</v>
      </c>
      <c r="H41" s="194">
        <v>29.404400000000003</v>
      </c>
      <c r="I41" s="57">
        <v>2</v>
      </c>
      <c r="J41" s="102">
        <v>2010</v>
      </c>
      <c r="K41" s="102" t="s">
        <v>385</v>
      </c>
      <c r="L41" s="103">
        <v>261</v>
      </c>
      <c r="M41" s="103">
        <v>37.200000000000003</v>
      </c>
      <c r="N41" s="103">
        <v>39.01</v>
      </c>
      <c r="O41" s="103">
        <v>36</v>
      </c>
      <c r="P41" s="106"/>
      <c r="Q41" s="178"/>
      <c r="R41" s="178"/>
      <c r="S41" s="68"/>
      <c r="T41" s="68"/>
      <c r="U41" s="102" t="s">
        <v>384</v>
      </c>
      <c r="V41" s="106"/>
      <c r="W41" s="106"/>
      <c r="X41" s="106"/>
      <c r="Y41" s="106"/>
      <c r="Z41" s="106"/>
      <c r="AA41" s="62"/>
    </row>
    <row r="42" spans="2:27" ht="37.5">
      <c r="B42" s="165" t="s">
        <v>693</v>
      </c>
      <c r="C42" s="102" t="s">
        <v>776</v>
      </c>
      <c r="D42" s="270">
        <v>9.5</v>
      </c>
      <c r="E42" s="223">
        <v>0.95</v>
      </c>
      <c r="F42" s="188">
        <v>9.0250000000000004</v>
      </c>
      <c r="G42" s="224">
        <v>0.35333333333333333</v>
      </c>
      <c r="H42" s="193">
        <v>29.404400000000003</v>
      </c>
      <c r="I42" s="57">
        <v>2</v>
      </c>
      <c r="J42" s="102">
        <v>2013</v>
      </c>
      <c r="K42" s="102" t="s">
        <v>385</v>
      </c>
      <c r="L42" s="103">
        <v>261</v>
      </c>
      <c r="M42" s="103">
        <v>37.200000000000003</v>
      </c>
      <c r="N42" s="103">
        <v>39.01</v>
      </c>
      <c r="O42" s="103">
        <v>36</v>
      </c>
      <c r="P42" s="106"/>
      <c r="Q42" s="178"/>
      <c r="R42" s="178"/>
      <c r="S42" s="68"/>
      <c r="T42" s="68"/>
      <c r="U42" s="102" t="s">
        <v>384</v>
      </c>
      <c r="V42" s="106"/>
      <c r="W42" s="106"/>
      <c r="X42" s="106"/>
      <c r="Y42" s="106"/>
      <c r="Z42" s="106"/>
      <c r="AA42" s="62"/>
    </row>
    <row r="43" spans="2:27" ht="18.75">
      <c r="B43" s="165" t="s">
        <v>694</v>
      </c>
      <c r="C43" s="102" t="s">
        <v>776</v>
      </c>
      <c r="D43" s="270">
        <v>1.3</v>
      </c>
      <c r="E43" s="223">
        <v>0.95</v>
      </c>
      <c r="F43" s="188">
        <v>1.2349999999999999</v>
      </c>
      <c r="G43" s="224">
        <v>0.22</v>
      </c>
      <c r="H43" s="193">
        <v>2.5053600000000005</v>
      </c>
      <c r="I43" s="57">
        <v>2</v>
      </c>
      <c r="J43" s="36"/>
      <c r="K43" s="102" t="s">
        <v>382</v>
      </c>
      <c r="L43" s="103">
        <v>1056</v>
      </c>
      <c r="M43" s="103">
        <v>49.4</v>
      </c>
      <c r="N43" s="103">
        <v>49.4</v>
      </c>
      <c r="O43" s="103">
        <v>48.8</v>
      </c>
      <c r="P43" s="103">
        <v>6.6</v>
      </c>
      <c r="Q43" s="178"/>
      <c r="R43" s="178"/>
      <c r="S43" s="68"/>
      <c r="T43" s="68"/>
      <c r="U43" s="102" t="s">
        <v>384</v>
      </c>
      <c r="V43" s="106"/>
      <c r="W43" s="106"/>
      <c r="X43" s="106"/>
      <c r="Y43" s="106"/>
      <c r="Z43" s="106"/>
      <c r="AA43" s="62"/>
    </row>
    <row r="44" spans="2:27" ht="18.75">
      <c r="B44" s="165" t="s">
        <v>695</v>
      </c>
      <c r="C44" s="102" t="s">
        <v>776</v>
      </c>
      <c r="D44" s="270">
        <v>1.3</v>
      </c>
      <c r="E44" s="223">
        <v>0.95</v>
      </c>
      <c r="F44" s="188">
        <v>1.2349999999999999</v>
      </c>
      <c r="G44" s="224">
        <v>0.22</v>
      </c>
      <c r="H44" s="194">
        <v>2.5053600000000005</v>
      </c>
      <c r="I44" s="57">
        <v>2</v>
      </c>
      <c r="J44" s="36"/>
      <c r="K44" s="102" t="s">
        <v>382</v>
      </c>
      <c r="L44" s="103">
        <v>1056</v>
      </c>
      <c r="M44" s="103">
        <v>49.4</v>
      </c>
      <c r="N44" s="103">
        <v>49.4</v>
      </c>
      <c r="O44" s="103">
        <v>48.8</v>
      </c>
      <c r="P44" s="106"/>
      <c r="Q44" s="178"/>
      <c r="R44" s="178"/>
      <c r="S44" s="68"/>
      <c r="T44" s="68"/>
      <c r="U44" s="102" t="s">
        <v>384</v>
      </c>
      <c r="V44" s="106"/>
      <c r="W44" s="106"/>
      <c r="X44" s="106"/>
      <c r="Y44" s="106"/>
      <c r="Z44" s="106"/>
      <c r="AA44" s="62"/>
    </row>
    <row r="45" spans="2:27" ht="18.75">
      <c r="B45" s="165" t="s">
        <v>696</v>
      </c>
      <c r="C45" s="102" t="s">
        <v>776</v>
      </c>
      <c r="D45" s="270">
        <v>1.8</v>
      </c>
      <c r="E45" s="223">
        <v>0.95</v>
      </c>
      <c r="F45" s="188">
        <v>1.71</v>
      </c>
      <c r="G45" s="224">
        <v>0.22</v>
      </c>
      <c r="H45" s="194">
        <v>3.4689600000000005</v>
      </c>
      <c r="I45" s="57">
        <v>2</v>
      </c>
      <c r="J45" s="36"/>
      <c r="K45" s="102" t="s">
        <v>382</v>
      </c>
      <c r="L45" s="103">
        <v>1757</v>
      </c>
      <c r="M45" s="103">
        <v>38.1</v>
      </c>
      <c r="N45" s="103">
        <v>38.1</v>
      </c>
      <c r="O45" s="103">
        <v>35.5</v>
      </c>
      <c r="P45" s="103">
        <v>13</v>
      </c>
      <c r="Q45" s="178"/>
      <c r="R45" s="178"/>
      <c r="S45" s="68"/>
      <c r="T45" s="68"/>
      <c r="U45" s="102" t="s">
        <v>384</v>
      </c>
      <c r="V45" s="106"/>
      <c r="W45" s="106"/>
      <c r="X45" s="106"/>
      <c r="Y45" s="106"/>
      <c r="Z45" s="106"/>
      <c r="AA45" s="62"/>
    </row>
    <row r="46" spans="2:27" ht="18.75">
      <c r="B46" s="165" t="s">
        <v>697</v>
      </c>
      <c r="C46" s="102" t="s">
        <v>776</v>
      </c>
      <c r="D46" s="270">
        <v>1.8</v>
      </c>
      <c r="E46" s="223">
        <v>0.95</v>
      </c>
      <c r="F46" s="188">
        <v>1.71</v>
      </c>
      <c r="G46" s="224">
        <v>0.22</v>
      </c>
      <c r="H46" s="194">
        <v>3.4689600000000005</v>
      </c>
      <c r="I46" s="57">
        <v>2</v>
      </c>
      <c r="J46" s="36"/>
      <c r="K46" s="102" t="s">
        <v>382</v>
      </c>
      <c r="L46" s="103">
        <v>1757</v>
      </c>
      <c r="M46" s="103">
        <v>38.1</v>
      </c>
      <c r="N46" s="103">
        <v>38.1</v>
      </c>
      <c r="O46" s="103">
        <v>35.5</v>
      </c>
      <c r="P46" s="106"/>
      <c r="Q46" s="178"/>
      <c r="R46" s="178"/>
      <c r="S46" s="68"/>
      <c r="T46" s="68"/>
      <c r="U46" s="102" t="s">
        <v>384</v>
      </c>
      <c r="V46" s="106"/>
      <c r="W46" s="106"/>
      <c r="X46" s="106"/>
      <c r="Y46" s="106"/>
      <c r="Z46" s="106"/>
      <c r="AA46" s="62"/>
    </row>
    <row r="47" spans="2:27" ht="18.75">
      <c r="B47" s="165" t="s">
        <v>712</v>
      </c>
      <c r="C47" s="102" t="s">
        <v>776</v>
      </c>
      <c r="D47" s="270">
        <v>2.2999999999999998</v>
      </c>
      <c r="E47" s="223">
        <v>0.95</v>
      </c>
      <c r="F47" s="188">
        <v>2.1849999999999996</v>
      </c>
      <c r="G47" s="224">
        <v>0.22</v>
      </c>
      <c r="H47" s="194">
        <v>4.4325600000000005</v>
      </c>
      <c r="I47" s="57">
        <v>2</v>
      </c>
      <c r="J47" s="36"/>
      <c r="K47" s="102" t="s">
        <v>382</v>
      </c>
      <c r="L47" s="103">
        <v>1037</v>
      </c>
      <c r="M47" s="103">
        <v>29</v>
      </c>
      <c r="N47" s="103">
        <v>29</v>
      </c>
      <c r="O47" s="103">
        <v>28.4</v>
      </c>
      <c r="P47" s="103">
        <v>17.600000000000001</v>
      </c>
      <c r="Q47" s="178"/>
      <c r="R47" s="178"/>
      <c r="S47" s="68"/>
      <c r="T47" s="68"/>
      <c r="U47" s="102" t="s">
        <v>384</v>
      </c>
      <c r="V47" s="106"/>
      <c r="W47" s="106"/>
      <c r="X47" s="106"/>
      <c r="Y47" s="106"/>
      <c r="Z47" s="106"/>
      <c r="AA47" s="62"/>
    </row>
    <row r="48" spans="2:27" ht="18.75">
      <c r="B48" s="165" t="s">
        <v>698</v>
      </c>
      <c r="C48" s="102" t="s">
        <v>776</v>
      </c>
      <c r="D48" s="270">
        <v>2.2999999999999998</v>
      </c>
      <c r="E48" s="223">
        <v>0.95</v>
      </c>
      <c r="F48" s="188">
        <v>2.1849999999999996</v>
      </c>
      <c r="G48" s="224">
        <v>0.22</v>
      </c>
      <c r="H48" s="194">
        <v>4.4325600000000005</v>
      </c>
      <c r="I48" s="57">
        <v>2</v>
      </c>
      <c r="J48" s="36"/>
      <c r="K48" s="102" t="s">
        <v>382</v>
      </c>
      <c r="L48" s="103">
        <v>1037</v>
      </c>
      <c r="M48" s="103">
        <v>29</v>
      </c>
      <c r="N48" s="103">
        <v>29</v>
      </c>
      <c r="O48" s="103">
        <v>28.4</v>
      </c>
      <c r="P48" s="106"/>
      <c r="Q48" s="178"/>
      <c r="R48" s="178"/>
      <c r="S48" s="68"/>
      <c r="T48" s="68"/>
      <c r="U48" s="102" t="s">
        <v>384</v>
      </c>
      <c r="V48" s="106"/>
      <c r="W48" s="106"/>
      <c r="X48" s="106"/>
      <c r="Y48" s="106"/>
      <c r="Z48" s="106"/>
      <c r="AA48" s="62"/>
    </row>
    <row r="49" spans="1:50" ht="18.75">
      <c r="B49" s="165" t="s">
        <v>699</v>
      </c>
      <c r="C49" s="102" t="s">
        <v>776</v>
      </c>
      <c r="D49" s="270">
        <v>0.8</v>
      </c>
      <c r="E49" s="223">
        <v>0.95</v>
      </c>
      <c r="F49" s="188">
        <v>0.76</v>
      </c>
      <c r="G49" s="224">
        <v>0.55333333333333334</v>
      </c>
      <c r="H49" s="193">
        <v>3.8777600000000008</v>
      </c>
      <c r="I49" s="57">
        <v>3</v>
      </c>
      <c r="J49" s="102">
        <v>1981</v>
      </c>
      <c r="K49" s="102" t="s">
        <v>382</v>
      </c>
      <c r="L49" s="106"/>
      <c r="M49" s="103">
        <v>6.7</v>
      </c>
      <c r="N49" s="103">
        <v>8.5299999999999994</v>
      </c>
      <c r="O49" s="103">
        <v>7.31</v>
      </c>
      <c r="P49" s="106"/>
      <c r="Q49" s="178"/>
      <c r="R49" s="178"/>
      <c r="S49" s="68"/>
      <c r="T49" s="68"/>
      <c r="U49" s="102" t="s">
        <v>387</v>
      </c>
      <c r="V49" s="106"/>
      <c r="W49" s="106"/>
      <c r="X49" s="106"/>
      <c r="Y49" s="106"/>
      <c r="Z49" s="106"/>
      <c r="AA49" s="62"/>
    </row>
    <row r="50" spans="1:50" ht="18.75">
      <c r="B50" s="165" t="s">
        <v>700</v>
      </c>
      <c r="C50" s="102" t="s">
        <v>776</v>
      </c>
      <c r="D50" s="270">
        <v>0.8</v>
      </c>
      <c r="E50" s="223">
        <v>0.95</v>
      </c>
      <c r="F50" s="188">
        <v>0.76</v>
      </c>
      <c r="G50" s="224">
        <v>0.55333333333333334</v>
      </c>
      <c r="H50" s="193">
        <v>3.8777600000000008</v>
      </c>
      <c r="I50" s="57">
        <v>3</v>
      </c>
      <c r="J50" s="102">
        <v>2014</v>
      </c>
      <c r="K50" s="102" t="s">
        <v>382</v>
      </c>
      <c r="L50" s="106"/>
      <c r="M50" s="103">
        <v>6.7</v>
      </c>
      <c r="N50" s="103">
        <v>8.5299999999999994</v>
      </c>
      <c r="O50" s="103">
        <v>7.31</v>
      </c>
      <c r="P50" s="106"/>
      <c r="Q50" s="178"/>
      <c r="R50" s="178"/>
      <c r="S50" s="68"/>
      <c r="T50" s="68"/>
      <c r="U50" s="102" t="s">
        <v>387</v>
      </c>
      <c r="V50" s="106"/>
      <c r="W50" s="106"/>
      <c r="X50" s="106"/>
      <c r="Y50" s="106"/>
      <c r="Z50" s="106"/>
      <c r="AA50" s="62"/>
    </row>
    <row r="51" spans="1:50" ht="18.75">
      <c r="B51" s="165" t="s">
        <v>701</v>
      </c>
      <c r="C51" s="102" t="s">
        <v>776</v>
      </c>
      <c r="D51" s="270">
        <v>0.8</v>
      </c>
      <c r="E51" s="223">
        <v>0.95</v>
      </c>
      <c r="F51" s="188">
        <v>0.76</v>
      </c>
      <c r="G51" s="224">
        <v>0.55333333333333334</v>
      </c>
      <c r="H51" s="194">
        <v>3.8777600000000008</v>
      </c>
      <c r="I51" s="57">
        <v>3</v>
      </c>
      <c r="J51" s="102">
        <v>2009</v>
      </c>
      <c r="K51" s="102" t="s">
        <v>382</v>
      </c>
      <c r="L51" s="106"/>
      <c r="M51" s="103">
        <v>6.7</v>
      </c>
      <c r="N51" s="103">
        <v>8.5299999999999994</v>
      </c>
      <c r="O51" s="103">
        <v>7.31</v>
      </c>
      <c r="P51" s="106"/>
      <c r="Q51" s="178"/>
      <c r="R51" s="178"/>
      <c r="S51" s="68"/>
      <c r="T51" s="68"/>
      <c r="U51" s="102" t="s">
        <v>387</v>
      </c>
      <c r="V51" s="106"/>
      <c r="W51" s="106"/>
      <c r="X51" s="106"/>
      <c r="Y51" s="106"/>
      <c r="Z51" s="106"/>
      <c r="AA51" s="62"/>
    </row>
    <row r="52" spans="1:50" ht="37.5">
      <c r="B52" s="165" t="s">
        <v>661</v>
      </c>
      <c r="C52" s="102" t="s">
        <v>776</v>
      </c>
      <c r="D52" s="270">
        <v>106</v>
      </c>
      <c r="E52" s="223">
        <v>0.95</v>
      </c>
      <c r="F52" s="188">
        <v>100.69999999999999</v>
      </c>
      <c r="G52" s="224">
        <v>0.16333333333333333</v>
      </c>
      <c r="H52" s="193">
        <v>151.66479999999999</v>
      </c>
      <c r="I52" s="57">
        <v>1</v>
      </c>
      <c r="J52" s="102">
        <v>2007</v>
      </c>
      <c r="K52" s="102" t="s">
        <v>386</v>
      </c>
      <c r="L52" s="103">
        <v>490</v>
      </c>
      <c r="M52" s="103">
        <v>366</v>
      </c>
      <c r="N52" s="103">
        <v>366</v>
      </c>
      <c r="O52" s="103">
        <v>351</v>
      </c>
      <c r="P52" s="103">
        <v>66</v>
      </c>
      <c r="Q52" s="178"/>
      <c r="R52" s="178"/>
      <c r="S52" s="68"/>
      <c r="T52" s="68"/>
      <c r="U52" s="102" t="s">
        <v>384</v>
      </c>
      <c r="V52" s="106"/>
      <c r="W52" s="106"/>
      <c r="X52" s="106"/>
      <c r="Y52" s="106"/>
      <c r="Z52" s="106"/>
      <c r="AA52" s="62" t="s">
        <v>773</v>
      </c>
    </row>
    <row r="53" spans="1:50" ht="37.5">
      <c r="B53" s="165" t="s">
        <v>662</v>
      </c>
      <c r="C53" s="102" t="s">
        <v>776</v>
      </c>
      <c r="D53" s="270">
        <v>106</v>
      </c>
      <c r="E53" s="223">
        <v>0.95</v>
      </c>
      <c r="F53" s="188">
        <v>100.69999999999999</v>
      </c>
      <c r="G53" s="224">
        <v>0.16333333333333333</v>
      </c>
      <c r="H53" s="194">
        <v>151.66479999999999</v>
      </c>
      <c r="I53" s="57">
        <v>2</v>
      </c>
      <c r="J53" s="102">
        <v>1998</v>
      </c>
      <c r="K53" s="102" t="s">
        <v>386</v>
      </c>
      <c r="L53" s="103">
        <v>490</v>
      </c>
      <c r="M53" s="103">
        <v>366</v>
      </c>
      <c r="N53" s="103">
        <v>366</v>
      </c>
      <c r="O53" s="103">
        <v>351</v>
      </c>
      <c r="P53" s="106"/>
      <c r="Q53" s="178"/>
      <c r="R53" s="178"/>
      <c r="S53" s="68"/>
      <c r="T53" s="68"/>
      <c r="U53" s="102" t="s">
        <v>384</v>
      </c>
      <c r="V53" s="106"/>
      <c r="W53" s="106"/>
      <c r="X53" s="106"/>
      <c r="Y53" s="106"/>
      <c r="Z53" s="106"/>
      <c r="AA53" s="62" t="s">
        <v>773</v>
      </c>
    </row>
    <row r="54" spans="1:50" ht="37.5">
      <c r="B54" s="165" t="s">
        <v>774</v>
      </c>
      <c r="C54" s="102" t="s">
        <v>776</v>
      </c>
      <c r="D54" s="270">
        <v>3.5</v>
      </c>
      <c r="E54" s="223">
        <v>0.95</v>
      </c>
      <c r="F54" s="188">
        <v>3.3249999999999997</v>
      </c>
      <c r="G54" s="224">
        <v>0.16333333333333333</v>
      </c>
      <c r="H54" s="193">
        <v>5.0078000000000005</v>
      </c>
      <c r="I54" s="57">
        <v>2</v>
      </c>
      <c r="J54" s="102">
        <v>2002</v>
      </c>
      <c r="K54" s="102" t="s">
        <v>385</v>
      </c>
      <c r="L54" s="103">
        <v>122</v>
      </c>
      <c r="M54" s="103">
        <v>25</v>
      </c>
      <c r="N54" s="103">
        <v>25</v>
      </c>
      <c r="O54" s="103">
        <v>10.6</v>
      </c>
      <c r="P54" s="103">
        <v>21.5</v>
      </c>
      <c r="Q54" s="178"/>
      <c r="R54" s="178"/>
      <c r="S54" s="68"/>
      <c r="T54" s="68"/>
      <c r="U54" s="102" t="s">
        <v>387</v>
      </c>
      <c r="V54" s="106"/>
      <c r="W54" s="106"/>
      <c r="X54" s="106"/>
      <c r="Y54" s="106"/>
      <c r="Z54" s="106"/>
      <c r="AA54" s="62"/>
    </row>
    <row r="55" spans="1:50" s="160" customFormat="1">
      <c r="AD55" s="225"/>
    </row>
    <row r="56" spans="1:50" s="3" customFormat="1" ht="18.75">
      <c r="A56" s="58" t="s">
        <v>786</v>
      </c>
      <c r="B56" s="9"/>
      <c r="C56" s="38"/>
      <c r="D56" s="38"/>
      <c r="E56" s="38"/>
      <c r="F56" s="38"/>
      <c r="G56" s="38"/>
      <c r="H56" s="38"/>
      <c r="I56" s="38"/>
      <c r="J56" s="38"/>
      <c r="K56" s="160"/>
      <c r="L56" s="38"/>
      <c r="M56" s="160"/>
      <c r="N56" s="38"/>
      <c r="O56" s="160"/>
      <c r="P56" s="160"/>
      <c r="Q56" s="160"/>
      <c r="R56" s="160"/>
      <c r="S56" s="160"/>
      <c r="T56" s="160"/>
      <c r="U56" s="160"/>
      <c r="V56" s="160"/>
      <c r="W56" s="160"/>
      <c r="X56" s="160"/>
      <c r="Y56" s="136"/>
      <c r="Z56" s="136"/>
      <c r="AA56" s="160"/>
      <c r="AB56" s="136"/>
      <c r="AC56" s="136"/>
      <c r="AD56" s="136"/>
      <c r="AE56" s="136"/>
      <c r="AF56" s="136"/>
      <c r="AG56" s="136"/>
      <c r="AH56" s="136"/>
      <c r="AI56" s="136"/>
      <c r="AJ56" s="136"/>
      <c r="AK56" s="160"/>
      <c r="AL56" s="160"/>
      <c r="AM56" s="160"/>
      <c r="AN56" s="160"/>
      <c r="AO56" s="160"/>
      <c r="AP56" s="160"/>
      <c r="AQ56" s="160"/>
      <c r="AR56" s="160"/>
      <c r="AS56" s="160"/>
      <c r="AT56" s="160"/>
      <c r="AU56" s="160"/>
      <c r="AV56" s="160"/>
      <c r="AW56" s="160"/>
      <c r="AX56" s="160"/>
    </row>
    <row r="57" spans="1:50" s="160" customFormat="1" ht="18.75">
      <c r="A57" s="3" t="s">
        <v>745</v>
      </c>
      <c r="AD57" s="225"/>
    </row>
    <row r="58" spans="1:50" s="39" customFormat="1" ht="18.75">
      <c r="A58" s="3" t="s">
        <v>792</v>
      </c>
      <c r="M58" s="3"/>
      <c r="U58" s="160"/>
    </row>
  </sheetData>
  <pageMargins left="0.7" right="0.7" top="0.75" bottom="0.75" header="0.3" footer="0.3"/>
  <pageSetup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M28"/>
  <sheetViews>
    <sheetView workbookViewId="0">
      <pane xSplit="2" ySplit="3" topLeftCell="C4" activePane="bottomRight" state="frozen"/>
      <selection activeCell="AD4" sqref="AD4"/>
      <selection pane="topRight" activeCell="AD4" sqref="AD4"/>
      <selection pane="bottomLeft" activeCell="AD4" sqref="AD4"/>
      <selection pane="bottomRight" activeCell="AD4" sqref="AD4"/>
    </sheetView>
  </sheetViews>
  <sheetFormatPr defaultColWidth="10.875" defaultRowHeight="15.75"/>
  <cols>
    <col min="1" max="1" width="4.875" style="41" customWidth="1"/>
    <col min="2" max="2" width="52" style="41" customWidth="1"/>
    <col min="3" max="3" width="40.375" style="41" customWidth="1"/>
    <col min="4" max="4" width="25.125" style="41" customWidth="1"/>
    <col min="5" max="5" width="26.875" style="41" customWidth="1"/>
    <col min="6" max="6" width="13.625" style="41" customWidth="1"/>
    <col min="7" max="7" width="12.625" style="41" bestFit="1" customWidth="1"/>
    <col min="8" max="8" width="12.875" style="41" customWidth="1"/>
    <col min="9" max="9" width="4.875" style="41" customWidth="1"/>
    <col min="10" max="10" width="25" style="41" customWidth="1"/>
    <col min="11" max="11" width="12.5" style="41" bestFit="1" customWidth="1"/>
    <col min="12" max="12" width="12.875" style="41" customWidth="1"/>
    <col min="13" max="13" width="18.875" style="41" customWidth="1"/>
    <col min="14" max="14" width="15" style="41" customWidth="1"/>
    <col min="15" max="15" width="4.875" style="41" customWidth="1"/>
    <col min="16" max="16" width="39.125" style="41" customWidth="1"/>
    <col min="17" max="17" width="13.5" style="41" customWidth="1"/>
    <col min="18" max="18" width="13.5" style="160" customWidth="1"/>
    <col min="19" max="19" width="17.125" style="41" customWidth="1"/>
    <col min="20" max="20" width="17.125" style="160" customWidth="1"/>
    <col min="21" max="22" width="15" style="41" customWidth="1"/>
    <col min="23" max="23" width="15.875" style="41" customWidth="1"/>
    <col min="24" max="24" width="4.875" style="41" customWidth="1"/>
    <col min="25" max="25" width="15.625" style="41" bestFit="1" customWidth="1"/>
    <col min="26" max="26" width="15.625" style="160" customWidth="1"/>
    <col min="27" max="28" width="15.625" style="41" customWidth="1"/>
    <col min="29" max="29" width="18.125" style="41" customWidth="1"/>
    <col min="30" max="30" width="18.875" style="41" customWidth="1"/>
    <col min="31" max="31" width="15.625" style="41" customWidth="1"/>
    <col min="32" max="33" width="21.125" style="41" customWidth="1"/>
    <col min="34" max="35" width="21.125" style="160" customWidth="1"/>
    <col min="36" max="38" width="16.625" style="41" customWidth="1"/>
    <col min="39" max="39" width="22.625" style="41" customWidth="1"/>
    <col min="40" max="41" width="22.625" style="160" customWidth="1"/>
    <col min="42" max="43" width="16.125" style="41" customWidth="1"/>
    <col min="44" max="44" width="50.875" style="41" customWidth="1"/>
    <col min="45" max="45" width="6.625" style="41" bestFit="1" customWidth="1"/>
    <col min="46" max="46" width="13.375" style="41" customWidth="1"/>
    <col min="47" max="47" width="15.125" style="41" customWidth="1"/>
    <col min="48" max="49" width="8.625" style="41" bestFit="1" customWidth="1"/>
    <col min="50" max="50" width="13.375" style="41" customWidth="1"/>
    <col min="51" max="62" width="7.5" style="41" bestFit="1" customWidth="1"/>
    <col min="63" max="63" width="43.125" style="41" customWidth="1"/>
    <col min="64" max="16384" width="10.875" style="41"/>
  </cols>
  <sheetData>
    <row r="1" spans="1:51" s="3" customFormat="1" ht="21">
      <c r="A1" s="130" t="s">
        <v>92</v>
      </c>
      <c r="B1" s="17" t="s">
        <v>713</v>
      </c>
      <c r="G1" s="6"/>
      <c r="H1" s="21"/>
      <c r="I1" s="21"/>
      <c r="J1" s="58" t="s">
        <v>714</v>
      </c>
      <c r="K1" s="22"/>
      <c r="L1" s="22"/>
      <c r="O1" s="13"/>
      <c r="P1" s="58" t="s">
        <v>715</v>
      </c>
      <c r="Q1" s="131"/>
      <c r="R1" s="160"/>
      <c r="U1" s="22"/>
      <c r="V1" s="22"/>
      <c r="Y1" s="58" t="s">
        <v>716</v>
      </c>
      <c r="Z1" s="58"/>
      <c r="AA1" s="132">
        <v>1.77E-2</v>
      </c>
      <c r="AB1" s="106">
        <v>1.05</v>
      </c>
      <c r="AC1" s="106"/>
      <c r="AD1" s="132"/>
      <c r="AE1" s="132">
        <v>7.0000000000000007E-2</v>
      </c>
      <c r="AF1" s="3">
        <v>70</v>
      </c>
    </row>
    <row r="2" spans="1:51" s="8" customFormat="1" ht="56.25">
      <c r="B2" s="18" t="s">
        <v>717</v>
      </c>
      <c r="C2" s="18" t="s">
        <v>13</v>
      </c>
      <c r="D2" s="18" t="s">
        <v>19</v>
      </c>
      <c r="E2" s="18" t="s">
        <v>563</v>
      </c>
      <c r="F2" s="18" t="s">
        <v>718</v>
      </c>
      <c r="G2" s="18" t="s">
        <v>15</v>
      </c>
      <c r="H2" s="18" t="s">
        <v>585</v>
      </c>
      <c r="I2" s="2"/>
      <c r="J2" s="18" t="s">
        <v>751</v>
      </c>
      <c r="K2" s="18" t="s">
        <v>14</v>
      </c>
      <c r="L2" s="18" t="s">
        <v>55</v>
      </c>
      <c r="M2" s="18" t="s">
        <v>719</v>
      </c>
      <c r="N2" s="18" t="s">
        <v>720</v>
      </c>
      <c r="O2" s="2"/>
      <c r="P2" s="18" t="s">
        <v>721</v>
      </c>
      <c r="Q2" s="18" t="s">
        <v>998</v>
      </c>
      <c r="R2" s="18" t="s">
        <v>798</v>
      </c>
      <c r="S2" s="18" t="s">
        <v>722</v>
      </c>
      <c r="T2" s="18" t="s">
        <v>990</v>
      </c>
      <c r="U2" s="18" t="s">
        <v>723</v>
      </c>
      <c r="V2" s="18" t="s">
        <v>724</v>
      </c>
      <c r="W2" s="18" t="s">
        <v>725</v>
      </c>
      <c r="X2" s="14"/>
      <c r="Y2" s="18" t="s">
        <v>726</v>
      </c>
      <c r="Z2" s="18" t="s">
        <v>726</v>
      </c>
      <c r="AA2" s="18" t="s">
        <v>727</v>
      </c>
      <c r="AB2" s="18" t="s">
        <v>728</v>
      </c>
      <c r="AC2" s="18" t="s">
        <v>729</v>
      </c>
      <c r="AD2" s="18" t="s">
        <v>730</v>
      </c>
      <c r="AE2" s="18" t="s">
        <v>991</v>
      </c>
      <c r="AF2" s="18" t="s">
        <v>731</v>
      </c>
      <c r="AG2" s="18" t="s">
        <v>732</v>
      </c>
      <c r="AH2" s="18" t="s">
        <v>992</v>
      </c>
      <c r="AI2" s="18" t="s">
        <v>993</v>
      </c>
      <c r="AJ2" s="18" t="s">
        <v>733</v>
      </c>
      <c r="AK2" s="18" t="s">
        <v>734</v>
      </c>
      <c r="AL2" s="18" t="s">
        <v>735</v>
      </c>
      <c r="AM2" s="18" t="s">
        <v>736</v>
      </c>
      <c r="AN2" s="18" t="s">
        <v>995</v>
      </c>
      <c r="AO2" s="18" t="s">
        <v>996</v>
      </c>
      <c r="AP2" s="18" t="s">
        <v>737</v>
      </c>
      <c r="AQ2" s="18" t="s">
        <v>738</v>
      </c>
      <c r="AR2" s="18" t="s">
        <v>44</v>
      </c>
    </row>
    <row r="3" spans="1:51" s="4" customFormat="1" ht="18.75">
      <c r="B3" s="14"/>
      <c r="C3" s="14"/>
      <c r="D3" s="14"/>
      <c r="E3" s="14"/>
      <c r="F3" s="14"/>
      <c r="G3" s="14"/>
      <c r="H3" s="14"/>
      <c r="I3" s="24"/>
      <c r="J3" s="14"/>
      <c r="K3" s="14" t="s">
        <v>17</v>
      </c>
      <c r="L3" s="14" t="s">
        <v>17</v>
      </c>
      <c r="M3" s="14" t="s">
        <v>18</v>
      </c>
      <c r="N3" s="14"/>
      <c r="O3" s="133"/>
      <c r="P3" s="14"/>
      <c r="Q3" s="14"/>
      <c r="R3" s="14"/>
      <c r="S3" s="14" t="s">
        <v>70</v>
      </c>
      <c r="T3" s="14"/>
      <c r="U3" s="14" t="s">
        <v>17</v>
      </c>
      <c r="V3" s="14" t="s">
        <v>17</v>
      </c>
      <c r="W3" s="14" t="s">
        <v>18</v>
      </c>
      <c r="X3" s="14"/>
      <c r="Y3" s="14" t="s">
        <v>1012</v>
      </c>
      <c r="Z3" s="14" t="s">
        <v>739</v>
      </c>
      <c r="AA3" s="14" t="s">
        <v>740</v>
      </c>
      <c r="AB3" s="14" t="s">
        <v>740</v>
      </c>
      <c r="AC3" s="14" t="s">
        <v>740</v>
      </c>
      <c r="AD3" s="14" t="s">
        <v>740</v>
      </c>
      <c r="AE3" s="14" t="s">
        <v>740</v>
      </c>
      <c r="AF3" s="14" t="s">
        <v>741</v>
      </c>
      <c r="AG3" s="14" t="s">
        <v>742</v>
      </c>
      <c r="AH3" s="14" t="s">
        <v>994</v>
      </c>
      <c r="AI3" s="14" t="s">
        <v>994</v>
      </c>
      <c r="AJ3" s="14" t="s">
        <v>743</v>
      </c>
      <c r="AK3" s="14" t="s">
        <v>21</v>
      </c>
      <c r="AL3" s="14" t="s">
        <v>21</v>
      </c>
      <c r="AM3" s="14" t="s">
        <v>21</v>
      </c>
      <c r="AN3" s="14" t="s">
        <v>997</v>
      </c>
      <c r="AO3" s="14" t="s">
        <v>21</v>
      </c>
      <c r="AP3" s="14" t="s">
        <v>744</v>
      </c>
      <c r="AQ3" s="14" t="s">
        <v>744</v>
      </c>
      <c r="AR3" s="14"/>
    </row>
    <row r="4" spans="1:51" s="13" customFormat="1" ht="21">
      <c r="B4" s="220" t="s">
        <v>771</v>
      </c>
      <c r="C4" s="15"/>
      <c r="D4" s="15"/>
      <c r="E4" s="15"/>
      <c r="F4" s="106"/>
      <c r="G4" s="36"/>
      <c r="H4" s="36"/>
      <c r="I4" s="36"/>
      <c r="J4" s="36"/>
      <c r="K4" s="106"/>
      <c r="L4" s="106"/>
      <c r="M4" s="106"/>
      <c r="N4" s="57"/>
      <c r="O4" s="24"/>
      <c r="P4" s="15"/>
      <c r="Q4" s="15"/>
      <c r="R4" s="15"/>
      <c r="S4" s="15"/>
      <c r="T4" s="15"/>
      <c r="U4" s="106"/>
      <c r="V4" s="106"/>
      <c r="W4" s="106"/>
      <c r="X4" s="106"/>
      <c r="Y4" s="106"/>
      <c r="Z4" s="106"/>
      <c r="AA4" s="106"/>
      <c r="AB4" s="106"/>
      <c r="AC4" s="106"/>
      <c r="AD4" s="106"/>
      <c r="AE4" s="106"/>
      <c r="AF4" s="106"/>
      <c r="AG4" s="106"/>
      <c r="AH4" s="106"/>
      <c r="AI4" s="106"/>
      <c r="AJ4" s="106"/>
      <c r="AK4" s="106"/>
      <c r="AL4" s="106"/>
      <c r="AM4" s="106"/>
      <c r="AN4" s="106"/>
      <c r="AO4" s="106"/>
      <c r="AP4" s="134"/>
      <c r="AQ4" s="134"/>
      <c r="AR4" s="15"/>
    </row>
    <row r="5" spans="1:51" s="13" customFormat="1" ht="18.75">
      <c r="B5" s="15"/>
      <c r="C5" s="15"/>
      <c r="D5" s="15"/>
      <c r="E5" s="15"/>
      <c r="F5" s="106"/>
      <c r="G5" s="36"/>
      <c r="H5" s="36"/>
      <c r="I5" s="36"/>
      <c r="J5" s="36"/>
      <c r="K5" s="106"/>
      <c r="L5" s="106"/>
      <c r="M5" s="106"/>
      <c r="N5" s="57"/>
      <c r="O5" s="24"/>
      <c r="P5" s="15"/>
      <c r="Q5" s="15"/>
      <c r="R5" s="15"/>
      <c r="S5" s="15"/>
      <c r="T5" s="15"/>
      <c r="U5" s="106"/>
      <c r="V5" s="106"/>
      <c r="W5" s="106"/>
      <c r="X5" s="106"/>
      <c r="Y5" s="106"/>
      <c r="Z5" s="106"/>
      <c r="AA5" s="106"/>
      <c r="AB5" s="106"/>
      <c r="AC5" s="106"/>
      <c r="AD5" s="106"/>
      <c r="AE5" s="106"/>
      <c r="AF5" s="106"/>
      <c r="AG5" s="106"/>
      <c r="AH5" s="106"/>
      <c r="AI5" s="106"/>
      <c r="AJ5" s="106"/>
      <c r="AK5" s="106"/>
      <c r="AL5" s="106"/>
      <c r="AM5" s="106"/>
      <c r="AN5" s="106"/>
      <c r="AO5" s="106"/>
      <c r="AP5" s="134"/>
      <c r="AQ5" s="134"/>
      <c r="AR5" s="15"/>
    </row>
    <row r="6" spans="1:51" s="3" customFormat="1" ht="18.75">
      <c r="B6" s="7"/>
      <c r="C6" s="7"/>
      <c r="D6" s="7"/>
      <c r="G6" s="33"/>
      <c r="H6" s="21"/>
      <c r="I6" s="21"/>
      <c r="J6" s="135"/>
      <c r="K6" s="34"/>
      <c r="L6" s="34"/>
      <c r="O6" s="13"/>
      <c r="S6" s="7"/>
      <c r="T6" s="7"/>
      <c r="AF6" s="41"/>
      <c r="AG6" s="41"/>
      <c r="AH6" s="160"/>
      <c r="AI6" s="160"/>
      <c r="AJ6" s="41"/>
      <c r="AK6" s="41"/>
      <c r="AL6" s="41"/>
      <c r="AM6" s="41"/>
      <c r="AN6" s="160"/>
      <c r="AO6" s="160"/>
    </row>
    <row r="7" spans="1:51" s="160" customFormat="1" ht="18.75">
      <c r="A7" s="58" t="s">
        <v>786</v>
      </c>
    </row>
    <row r="8" spans="1:51" s="160" customFormat="1" ht="18.75">
      <c r="A8" s="3" t="s">
        <v>1066</v>
      </c>
    </row>
    <row r="9" spans="1:51" s="160" customFormat="1" ht="18.75">
      <c r="A9" s="3" t="s">
        <v>793</v>
      </c>
    </row>
    <row r="10" spans="1:51" s="3" customFormat="1" ht="18.75">
      <c r="A10" s="3" t="s">
        <v>1067</v>
      </c>
      <c r="B10" s="11"/>
      <c r="C10" s="11"/>
      <c r="D10" s="11"/>
      <c r="E10" s="11"/>
      <c r="F10" s="11"/>
      <c r="G10" s="32"/>
      <c r="H10" s="32"/>
      <c r="I10" s="11"/>
      <c r="J10" s="11"/>
      <c r="K10" s="11"/>
      <c r="L10" s="11"/>
      <c r="M10" s="11"/>
      <c r="N10" s="11"/>
      <c r="O10" s="11"/>
      <c r="P10" s="11"/>
      <c r="Q10" s="11"/>
      <c r="R10" s="11"/>
      <c r="S10" s="11"/>
      <c r="T10" s="11"/>
      <c r="U10" s="11"/>
      <c r="V10" s="136"/>
      <c r="W10" s="136"/>
      <c r="X10" s="136"/>
      <c r="Y10" s="136"/>
      <c r="Z10" s="136"/>
      <c r="AA10" s="136"/>
      <c r="AB10" s="136"/>
      <c r="AC10" s="136"/>
      <c r="AD10" s="160"/>
      <c r="AE10" s="160"/>
      <c r="AF10" s="160"/>
      <c r="AG10" s="160"/>
      <c r="AH10" s="160"/>
      <c r="AI10" s="160"/>
      <c r="AJ10" s="160"/>
      <c r="AK10" s="160"/>
      <c r="AL10" s="136"/>
      <c r="AM10" s="11"/>
      <c r="AN10" s="11"/>
      <c r="AO10" s="11"/>
      <c r="AP10" s="11"/>
      <c r="AQ10" s="11"/>
      <c r="AR10" s="11"/>
      <c r="AS10" s="11"/>
      <c r="AT10" s="11"/>
      <c r="AU10" s="11"/>
      <c r="AV10" s="11"/>
      <c r="AW10" s="11"/>
      <c r="AX10" s="11"/>
      <c r="AY10" s="11"/>
    </row>
    <row r="11" spans="1:51" s="3" customFormat="1" ht="18.75">
      <c r="A11" s="3" t="s">
        <v>746</v>
      </c>
      <c r="B11" s="160"/>
      <c r="C11" s="160"/>
      <c r="I11" s="21"/>
      <c r="J11" s="6"/>
      <c r="K11" s="11"/>
      <c r="P11" s="160"/>
      <c r="Q11" s="160"/>
      <c r="R11" s="6"/>
      <c r="S11" s="160"/>
      <c r="T11" s="6"/>
      <c r="U11" s="160"/>
      <c r="V11" s="160"/>
      <c r="W11" s="160"/>
      <c r="X11" s="160"/>
      <c r="Y11" s="160"/>
      <c r="Z11" s="160"/>
    </row>
    <row r="12" spans="1:51" s="3" customFormat="1" ht="18.75">
      <c r="A12" s="3" t="s">
        <v>747</v>
      </c>
      <c r="B12" s="160"/>
      <c r="C12" s="160"/>
      <c r="I12" s="21"/>
      <c r="J12" s="6"/>
      <c r="O12" s="160"/>
      <c r="P12" s="160"/>
      <c r="Q12" s="160"/>
      <c r="R12" s="11"/>
      <c r="S12" s="160"/>
      <c r="T12" s="11"/>
      <c r="U12" s="160"/>
      <c r="V12" s="160"/>
      <c r="W12" s="160"/>
      <c r="X12" s="160"/>
      <c r="AD12" s="160"/>
      <c r="AE12" s="160"/>
      <c r="AF12" s="160"/>
      <c r="AG12" s="160"/>
      <c r="AH12" s="160"/>
      <c r="AI12" s="160"/>
      <c r="AJ12" s="160"/>
      <c r="AK12" s="160"/>
    </row>
    <row r="13" spans="1:51" s="3" customFormat="1" ht="18.75">
      <c r="A13" s="3" t="s">
        <v>748</v>
      </c>
      <c r="B13" s="160"/>
      <c r="G13" s="21"/>
      <c r="H13" s="11"/>
      <c r="M13" s="160"/>
      <c r="N13" s="160"/>
      <c r="O13" s="160"/>
      <c r="P13" s="160"/>
      <c r="Q13" s="160"/>
      <c r="U13" s="160"/>
      <c r="V13" s="160"/>
    </row>
    <row r="14" spans="1:51" s="3" customFormat="1" ht="18.75">
      <c r="A14" s="3" t="s">
        <v>795</v>
      </c>
      <c r="B14" s="160"/>
      <c r="C14" s="160"/>
      <c r="I14" s="21"/>
      <c r="J14" s="6"/>
      <c r="K14" s="11"/>
      <c r="P14" s="160"/>
      <c r="Q14" s="160"/>
      <c r="R14" s="6"/>
      <c r="S14" s="160"/>
      <c r="T14" s="6"/>
      <c r="U14" s="160"/>
      <c r="V14" s="160"/>
      <c r="W14" s="160"/>
      <c r="X14" s="160"/>
      <c r="Y14" s="160"/>
      <c r="AG14" s="160"/>
    </row>
    <row r="15" spans="1:51" s="3" customFormat="1" ht="18.75">
      <c r="A15" s="3" t="s">
        <v>796</v>
      </c>
      <c r="B15" s="160"/>
      <c r="G15" s="21"/>
      <c r="H15" s="11"/>
      <c r="M15" s="160"/>
      <c r="N15" s="160"/>
      <c r="O15" s="160"/>
      <c r="P15" s="160"/>
      <c r="Q15" s="160"/>
      <c r="U15" s="160"/>
      <c r="V15" s="160"/>
    </row>
    <row r="16" spans="1:51" s="3" customFormat="1" ht="18.75">
      <c r="A16" s="3" t="s">
        <v>797</v>
      </c>
      <c r="B16" s="160"/>
      <c r="G16" s="21"/>
      <c r="H16" s="11"/>
      <c r="M16" s="160"/>
      <c r="N16" s="160"/>
      <c r="O16" s="160"/>
      <c r="P16" s="160"/>
      <c r="Q16" s="160"/>
      <c r="U16" s="160"/>
      <c r="V16" s="160"/>
    </row>
    <row r="17" spans="1:65" s="3" customFormat="1" ht="18.75">
      <c r="A17" s="3" t="s">
        <v>749</v>
      </c>
      <c r="K17" s="6"/>
      <c r="L17" s="11"/>
      <c r="N17" s="160"/>
      <c r="R17" s="21"/>
      <c r="S17" s="160"/>
      <c r="T17" s="21"/>
      <c r="U17" s="160"/>
      <c r="V17" s="160"/>
      <c r="W17" s="160"/>
      <c r="X17" s="160"/>
      <c r="AD17" s="99"/>
      <c r="AE17" s="160"/>
      <c r="AF17" s="160"/>
      <c r="AG17" s="160"/>
      <c r="AH17" s="160"/>
      <c r="AI17" s="160"/>
      <c r="AJ17" s="160"/>
      <c r="AK17" s="23"/>
      <c r="AL17" s="160"/>
      <c r="AM17" s="160"/>
      <c r="AS17" s="99"/>
      <c r="AT17" s="160"/>
      <c r="AU17" s="160"/>
      <c r="AV17" s="160"/>
      <c r="AW17" s="160"/>
      <c r="AX17" s="23"/>
      <c r="AY17" s="160"/>
      <c r="AZ17" s="160"/>
      <c r="BF17" s="99"/>
      <c r="BG17" s="160"/>
      <c r="BH17" s="160"/>
      <c r="BI17" s="160"/>
      <c r="BJ17" s="160"/>
      <c r="BK17" s="23"/>
      <c r="BL17" s="160"/>
      <c r="BM17" s="160"/>
    </row>
    <row r="18" spans="1:65" s="3" customFormat="1" ht="18.75">
      <c r="G18" s="6"/>
      <c r="H18" s="21"/>
      <c r="I18" s="21"/>
      <c r="J18" s="6"/>
      <c r="O18" s="13"/>
      <c r="AF18" s="41"/>
      <c r="AG18" s="41"/>
      <c r="AH18" s="160"/>
      <c r="AI18" s="160"/>
      <c r="AJ18" s="41"/>
      <c r="AK18" s="41"/>
      <c r="AL18" s="41"/>
      <c r="AM18" s="41"/>
      <c r="AN18" s="160"/>
      <c r="AO18" s="160"/>
    </row>
    <row r="22" spans="1:65">
      <c r="AF22" s="23"/>
      <c r="AG22" s="23"/>
      <c r="AH22" s="23"/>
      <c r="AI22" s="23"/>
    </row>
    <row r="23" spans="1:65">
      <c r="AF23" s="23"/>
      <c r="AG23" s="23"/>
      <c r="AH23" s="23"/>
      <c r="AI23" s="23"/>
    </row>
    <row r="24" spans="1:65">
      <c r="AF24" s="23"/>
      <c r="AG24" s="23"/>
      <c r="AH24" s="23"/>
      <c r="AI24" s="23"/>
    </row>
    <row r="25" spans="1:65">
      <c r="AF25" s="23"/>
      <c r="AG25" s="23"/>
      <c r="AH25" s="23"/>
      <c r="AI25" s="23"/>
    </row>
    <row r="26" spans="1:65">
      <c r="AF26" s="23"/>
      <c r="AG26" s="23"/>
      <c r="AH26" s="23"/>
      <c r="AI26" s="23"/>
    </row>
    <row r="27" spans="1:65" ht="18.75">
      <c r="AF27" s="6"/>
      <c r="AG27" s="6"/>
      <c r="AH27" s="6"/>
      <c r="AI27" s="6"/>
      <c r="AJ27" s="3"/>
      <c r="AK27" s="3"/>
      <c r="AL27" s="3"/>
      <c r="AM27" s="3"/>
      <c r="AN27" s="3"/>
      <c r="AO27" s="3"/>
    </row>
    <row r="28" spans="1:65" ht="18.75">
      <c r="AF28" s="6"/>
      <c r="AG28" s="6"/>
      <c r="AH28" s="6"/>
      <c r="AI28" s="6"/>
      <c r="AJ28" s="3"/>
      <c r="AK28" s="3"/>
      <c r="AL28" s="3"/>
      <c r="AM28" s="3"/>
      <c r="AN28" s="3"/>
      <c r="AO28" s="3"/>
    </row>
  </sheetData>
  <autoFilter ref="B3:AR3">
    <sortState ref="B4:AR5">
      <sortCondition ref="B3:B5"/>
    </sortState>
  </autoFilter>
  <pageMargins left="0.7" right="0.7" top="0.75" bottom="0.75" header="0.3" footer="0.3"/>
  <pageSetup orientation="landscape"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N18"/>
  <sheetViews>
    <sheetView workbookViewId="0">
      <pane xSplit="2" ySplit="3" topLeftCell="C4" activePane="bottomRight" state="frozen"/>
      <selection activeCell="AD4" sqref="AD4"/>
      <selection pane="topRight" activeCell="AD4" sqref="AD4"/>
      <selection pane="bottomLeft" activeCell="AD4" sqref="AD4"/>
      <selection pane="bottomRight" activeCell="AD4" sqref="AD4"/>
    </sheetView>
  </sheetViews>
  <sheetFormatPr defaultColWidth="10.875" defaultRowHeight="15.75"/>
  <cols>
    <col min="1" max="1" width="4.875" style="41" customWidth="1"/>
    <col min="2" max="2" width="52" style="41" customWidth="1"/>
    <col min="3" max="3" width="29.375" style="41" customWidth="1"/>
    <col min="4" max="4" width="32.375" style="41" customWidth="1"/>
    <col min="5" max="5" width="30.875" style="41" customWidth="1"/>
    <col min="6" max="7" width="20.875" style="41" customWidth="1"/>
    <col min="8" max="8" width="20.875" style="160" customWidth="1"/>
    <col min="9" max="9" width="16.625" style="41" customWidth="1"/>
    <col min="10" max="10" width="30" style="41" customWidth="1"/>
    <col min="11" max="11" width="13.625" style="41" customWidth="1"/>
    <col min="12" max="12" width="4.875" style="41" customWidth="1"/>
    <col min="13" max="13" width="25" style="41" customWidth="1"/>
    <col min="14" max="14" width="25" style="160" customWidth="1"/>
    <col min="15" max="15" width="12.5" style="41" bestFit="1" customWidth="1"/>
    <col min="16" max="16" width="12.875" style="41" customWidth="1"/>
    <col min="17" max="17" width="19" style="41" customWidth="1"/>
    <col min="18" max="18" width="14.125" style="41" customWidth="1"/>
    <col min="19" max="19" width="4.875" style="41" customWidth="1"/>
    <col min="20" max="28" width="21.125" style="41" customWidth="1"/>
    <col min="29" max="31" width="16.625" style="41" customWidth="1"/>
    <col min="32" max="32" width="22.625" style="41" customWidth="1"/>
    <col min="33" max="34" width="16.875" style="41" customWidth="1"/>
    <col min="35" max="35" width="54.875" style="41" customWidth="1"/>
    <col min="36" max="36" width="15.125" style="41" customWidth="1"/>
    <col min="37" max="38" width="7.5" style="41" bestFit="1" customWidth="1"/>
    <col min="39" max="39" width="43.125" style="41" customWidth="1"/>
    <col min="40" max="16384" width="10.875" style="41"/>
  </cols>
  <sheetData>
    <row r="1" spans="1:52" s="3" customFormat="1" ht="21">
      <c r="A1" s="130" t="s">
        <v>92</v>
      </c>
      <c r="B1" s="17" t="s">
        <v>750</v>
      </c>
      <c r="C1" s="122"/>
      <c r="L1" s="21"/>
      <c r="M1" s="58" t="s">
        <v>38</v>
      </c>
      <c r="N1" s="58"/>
      <c r="O1" s="22"/>
      <c r="P1" s="22"/>
      <c r="T1" s="58" t="s">
        <v>716</v>
      </c>
      <c r="V1" s="132">
        <v>1.77E-2</v>
      </c>
      <c r="W1" s="106">
        <v>1.05</v>
      </c>
      <c r="X1" s="106"/>
      <c r="Y1" s="132"/>
      <c r="Z1" s="132">
        <v>7.0000000000000007E-2</v>
      </c>
      <c r="AA1" s="3">
        <v>70</v>
      </c>
    </row>
    <row r="2" spans="1:52" s="8" customFormat="1" ht="37.5">
      <c r="B2" s="18" t="s">
        <v>16</v>
      </c>
      <c r="C2" s="18" t="s">
        <v>999</v>
      </c>
      <c r="D2" s="18" t="s">
        <v>13</v>
      </c>
      <c r="E2" s="18" t="s">
        <v>19</v>
      </c>
      <c r="F2" s="18" t="s">
        <v>595</v>
      </c>
      <c r="G2" s="18" t="s">
        <v>594</v>
      </c>
      <c r="H2" s="18" t="s">
        <v>798</v>
      </c>
      <c r="I2" s="18" t="s">
        <v>722</v>
      </c>
      <c r="J2" s="18" t="s">
        <v>563</v>
      </c>
      <c r="K2" s="18" t="s">
        <v>564</v>
      </c>
      <c r="L2" s="2"/>
      <c r="M2" s="18" t="s">
        <v>751</v>
      </c>
      <c r="N2" s="18" t="s">
        <v>990</v>
      </c>
      <c r="O2" s="18" t="s">
        <v>14</v>
      </c>
      <c r="P2" s="18" t="s">
        <v>55</v>
      </c>
      <c r="Q2" s="18" t="s">
        <v>752</v>
      </c>
      <c r="R2" s="18" t="s">
        <v>642</v>
      </c>
      <c r="S2" s="14"/>
      <c r="T2" s="18" t="s">
        <v>726</v>
      </c>
      <c r="U2" s="18" t="s">
        <v>726</v>
      </c>
      <c r="V2" s="18" t="s">
        <v>727</v>
      </c>
      <c r="W2" s="18" t="s">
        <v>728</v>
      </c>
      <c r="X2" s="18" t="s">
        <v>729</v>
      </c>
      <c r="Y2" s="18" t="s">
        <v>730</v>
      </c>
      <c r="Z2" s="18" t="s">
        <v>991</v>
      </c>
      <c r="AA2" s="18" t="s">
        <v>731</v>
      </c>
      <c r="AB2" s="18" t="s">
        <v>732</v>
      </c>
      <c r="AC2" s="18" t="s">
        <v>733</v>
      </c>
      <c r="AD2" s="18" t="s">
        <v>734</v>
      </c>
      <c r="AE2" s="18" t="s">
        <v>735</v>
      </c>
      <c r="AF2" s="18" t="s">
        <v>736</v>
      </c>
      <c r="AG2" s="18" t="s">
        <v>737</v>
      </c>
      <c r="AH2" s="18" t="s">
        <v>738</v>
      </c>
      <c r="AI2" s="18" t="s">
        <v>44</v>
      </c>
    </row>
    <row r="3" spans="1:52" s="4" customFormat="1" ht="18.75">
      <c r="B3" s="14"/>
      <c r="C3" s="14"/>
      <c r="D3" s="14"/>
      <c r="E3" s="14"/>
      <c r="F3" s="41"/>
      <c r="G3" s="41"/>
      <c r="H3" s="160"/>
      <c r="I3" s="14"/>
      <c r="J3" s="14"/>
      <c r="K3" s="14" t="s">
        <v>68</v>
      </c>
      <c r="L3" s="24"/>
      <c r="M3" s="14"/>
      <c r="N3" s="14"/>
      <c r="O3" s="14" t="s">
        <v>17</v>
      </c>
      <c r="P3" s="14" t="s">
        <v>17</v>
      </c>
      <c r="Q3" s="14" t="s">
        <v>18</v>
      </c>
      <c r="R3" s="14"/>
      <c r="S3" s="14"/>
      <c r="T3" s="14" t="s">
        <v>753</v>
      </c>
      <c r="U3" s="14" t="s">
        <v>739</v>
      </c>
      <c r="V3" s="14" t="s">
        <v>739</v>
      </c>
      <c r="W3" s="14" t="s">
        <v>739</v>
      </c>
      <c r="X3" s="14" t="s">
        <v>739</v>
      </c>
      <c r="Y3" s="14" t="s">
        <v>739</v>
      </c>
      <c r="Z3" s="14" t="s">
        <v>739</v>
      </c>
      <c r="AA3" s="14" t="s">
        <v>741</v>
      </c>
      <c r="AB3" s="14" t="s">
        <v>742</v>
      </c>
      <c r="AC3" s="14" t="s">
        <v>743</v>
      </c>
      <c r="AD3" s="14" t="s">
        <v>21</v>
      </c>
      <c r="AE3" s="14" t="s">
        <v>21</v>
      </c>
      <c r="AF3" s="14" t="s">
        <v>21</v>
      </c>
      <c r="AG3" s="14" t="s">
        <v>744</v>
      </c>
      <c r="AH3" s="14" t="s">
        <v>744</v>
      </c>
      <c r="AI3" s="14"/>
    </row>
    <row r="4" spans="1:52" s="4" customFormat="1" ht="21">
      <c r="B4" s="220" t="s">
        <v>771</v>
      </c>
      <c r="C4" s="15"/>
      <c r="D4" s="15"/>
      <c r="E4" s="15"/>
      <c r="F4" s="15"/>
      <c r="G4" s="15"/>
      <c r="H4" s="15"/>
      <c r="I4" s="15"/>
      <c r="J4" s="36"/>
      <c r="K4" s="36"/>
      <c r="L4" s="24"/>
      <c r="M4" s="15"/>
      <c r="N4" s="15"/>
      <c r="O4" s="106"/>
      <c r="P4" s="106"/>
      <c r="Q4" s="106"/>
      <c r="R4" s="57"/>
      <c r="S4" s="106"/>
      <c r="T4" s="106"/>
      <c r="U4" s="106"/>
      <c r="V4" s="106"/>
      <c r="W4" s="106"/>
      <c r="X4" s="106"/>
      <c r="Y4" s="106"/>
      <c r="Z4" s="106"/>
      <c r="AA4" s="106"/>
      <c r="AB4" s="106"/>
      <c r="AC4" s="106"/>
      <c r="AD4" s="106"/>
      <c r="AE4" s="106"/>
      <c r="AF4" s="106"/>
      <c r="AG4" s="36"/>
      <c r="AH4" s="36"/>
      <c r="AI4" s="15"/>
    </row>
    <row r="5" spans="1:52" s="4" customFormat="1" ht="18.75">
      <c r="B5" s="15"/>
      <c r="C5" s="15"/>
      <c r="D5" s="15"/>
      <c r="E5" s="15"/>
      <c r="F5" s="15"/>
      <c r="G5" s="15"/>
      <c r="H5" s="15"/>
      <c r="I5" s="15"/>
      <c r="J5" s="36"/>
      <c r="K5" s="36"/>
      <c r="L5" s="24"/>
      <c r="M5" s="15"/>
      <c r="N5" s="15"/>
      <c r="O5" s="106"/>
      <c r="P5" s="106"/>
      <c r="Q5" s="106"/>
      <c r="R5" s="57"/>
      <c r="S5" s="106"/>
      <c r="T5" s="106"/>
      <c r="U5" s="106"/>
      <c r="V5" s="106"/>
      <c r="W5" s="106"/>
      <c r="X5" s="106"/>
      <c r="Y5" s="106"/>
      <c r="Z5" s="106"/>
      <c r="AA5" s="106"/>
      <c r="AB5" s="106"/>
      <c r="AC5" s="106"/>
      <c r="AD5" s="106"/>
      <c r="AE5" s="106"/>
      <c r="AF5" s="106"/>
      <c r="AG5" s="36"/>
      <c r="AH5" s="36"/>
      <c r="AI5" s="15"/>
    </row>
    <row r="6" spans="1:52" ht="18.75">
      <c r="A6" s="37"/>
      <c r="T6" s="3"/>
      <c r="U6" s="3"/>
      <c r="V6" s="3"/>
      <c r="W6" s="3"/>
      <c r="X6" s="3"/>
      <c r="Y6" s="3"/>
      <c r="Z6" s="3"/>
      <c r="AA6" s="3"/>
      <c r="AB6" s="3"/>
    </row>
    <row r="7" spans="1:52" s="160" customFormat="1" ht="18.75">
      <c r="A7" s="58" t="s">
        <v>786</v>
      </c>
    </row>
    <row r="8" spans="1:52" s="160" customFormat="1" ht="18.75">
      <c r="A8" s="3" t="s">
        <v>1068</v>
      </c>
    </row>
    <row r="9" spans="1:52" s="160" customFormat="1" ht="18.75">
      <c r="A9" s="3" t="s">
        <v>793</v>
      </c>
    </row>
    <row r="10" spans="1:52" s="3" customFormat="1" ht="18.75">
      <c r="A10" s="3" t="s">
        <v>794</v>
      </c>
      <c r="B10" s="11"/>
      <c r="C10" s="11"/>
      <c r="D10" s="11"/>
      <c r="E10" s="11"/>
      <c r="F10" s="11"/>
      <c r="G10" s="11"/>
      <c r="H10" s="11"/>
      <c r="I10" s="11"/>
      <c r="J10" s="32"/>
      <c r="K10" s="32"/>
      <c r="L10" s="160"/>
      <c r="M10" s="11"/>
      <c r="N10" s="11"/>
      <c r="O10" s="11"/>
      <c r="P10" s="11"/>
      <c r="Q10" s="11"/>
      <c r="R10" s="11"/>
      <c r="S10" s="11"/>
      <c r="T10" s="160"/>
      <c r="U10" s="11"/>
      <c r="V10" s="11"/>
      <c r="W10" s="11"/>
      <c r="X10" s="11"/>
      <c r="Y10" s="11"/>
      <c r="Z10" s="136"/>
      <c r="AA10" s="136"/>
      <c r="AB10" s="136"/>
      <c r="AC10" s="136"/>
      <c r="AD10" s="136"/>
      <c r="AE10" s="136"/>
      <c r="AF10" s="136"/>
      <c r="AG10" s="136"/>
      <c r="AH10" s="160"/>
      <c r="AI10" s="160"/>
      <c r="AJ10" s="160"/>
      <c r="AK10" s="160"/>
      <c r="AL10" s="160"/>
      <c r="AM10" s="160"/>
      <c r="AN10" s="11"/>
      <c r="AO10" s="11"/>
      <c r="AP10" s="11"/>
      <c r="AQ10" s="11"/>
      <c r="AR10" s="11"/>
      <c r="AS10" s="11"/>
      <c r="AT10" s="11"/>
      <c r="AU10" s="11"/>
      <c r="AV10" s="11"/>
      <c r="AW10" s="11"/>
      <c r="AX10" s="11"/>
      <c r="AY10" s="11"/>
      <c r="AZ10" s="11"/>
    </row>
    <row r="11" spans="1:52" s="3" customFormat="1" ht="18.75">
      <c r="A11" s="3" t="s">
        <v>746</v>
      </c>
      <c r="B11" s="160"/>
      <c r="C11" s="160"/>
      <c r="L11" s="160"/>
      <c r="M11" s="6"/>
      <c r="N11" s="6"/>
      <c r="O11" s="6"/>
      <c r="P11" s="11"/>
      <c r="T11" s="160"/>
      <c r="V11" s="160"/>
      <c r="W11" s="160"/>
      <c r="X11" s="160"/>
      <c r="Y11" s="160"/>
      <c r="Z11" s="160"/>
      <c r="AA11" s="160"/>
      <c r="AB11" s="160"/>
      <c r="AC11" s="160"/>
      <c r="AD11" s="160"/>
    </row>
    <row r="12" spans="1:52" s="3" customFormat="1" ht="18.75">
      <c r="A12" s="3" t="s">
        <v>747</v>
      </c>
      <c r="B12" s="160"/>
      <c r="C12" s="160"/>
      <c r="L12" s="160"/>
      <c r="M12" s="6"/>
      <c r="N12" s="6"/>
      <c r="O12" s="11"/>
      <c r="T12" s="160"/>
      <c r="U12" s="160"/>
      <c r="V12" s="160"/>
      <c r="W12" s="160"/>
      <c r="X12" s="160"/>
      <c r="Y12" s="160"/>
      <c r="Z12" s="160"/>
      <c r="AA12" s="160"/>
      <c r="AB12" s="160"/>
      <c r="AH12" s="160"/>
      <c r="AI12" s="160"/>
      <c r="AJ12" s="160"/>
      <c r="AK12" s="160"/>
      <c r="AL12" s="160"/>
      <c r="AM12" s="160"/>
    </row>
    <row r="13" spans="1:52" s="3" customFormat="1" ht="18.75">
      <c r="A13" s="3" t="s">
        <v>748</v>
      </c>
      <c r="B13" s="160"/>
      <c r="E13" s="160"/>
      <c r="F13" s="160"/>
      <c r="G13" s="160"/>
      <c r="H13" s="160"/>
      <c r="J13" s="21"/>
      <c r="K13" s="11"/>
      <c r="L13" s="160"/>
      <c r="S13" s="160"/>
      <c r="T13" s="160"/>
      <c r="U13" s="160"/>
      <c r="V13" s="160"/>
      <c r="W13" s="160"/>
      <c r="Y13" s="160"/>
      <c r="Z13" s="160"/>
    </row>
    <row r="14" spans="1:52" s="3" customFormat="1" ht="18.75">
      <c r="A14" s="3" t="s">
        <v>795</v>
      </c>
      <c r="B14" s="160"/>
      <c r="C14" s="160"/>
      <c r="L14" s="160"/>
      <c r="M14" s="6"/>
      <c r="N14" s="6"/>
      <c r="O14" s="6"/>
      <c r="P14" s="11"/>
      <c r="T14" s="160"/>
      <c r="V14" s="160"/>
      <c r="W14" s="160"/>
      <c r="X14" s="160"/>
      <c r="Y14" s="160"/>
      <c r="Z14" s="160"/>
      <c r="AA14" s="160"/>
      <c r="AB14" s="160"/>
      <c r="AC14" s="160"/>
      <c r="AK14" s="160"/>
    </row>
    <row r="15" spans="1:52" s="3" customFormat="1" ht="18.75">
      <c r="A15" s="3" t="s">
        <v>796</v>
      </c>
      <c r="B15" s="160"/>
      <c r="E15" s="160"/>
      <c r="F15" s="160"/>
      <c r="G15" s="160"/>
      <c r="H15" s="160"/>
      <c r="J15" s="21"/>
      <c r="K15" s="11"/>
      <c r="L15" s="160"/>
      <c r="S15" s="160"/>
      <c r="T15" s="160"/>
      <c r="U15" s="160"/>
      <c r="V15" s="160"/>
      <c r="W15" s="160"/>
      <c r="Y15" s="160"/>
      <c r="Z15" s="160"/>
    </row>
    <row r="16" spans="1:52" s="3" customFormat="1" ht="18.75">
      <c r="A16" s="3" t="s">
        <v>797</v>
      </c>
      <c r="B16" s="160"/>
      <c r="E16" s="160"/>
      <c r="F16" s="160"/>
      <c r="G16" s="160"/>
      <c r="H16" s="160"/>
      <c r="J16" s="21"/>
      <c r="K16" s="11"/>
      <c r="L16" s="160"/>
      <c r="S16" s="160"/>
      <c r="T16" s="160"/>
      <c r="U16" s="160"/>
      <c r="V16" s="160"/>
      <c r="W16" s="160"/>
      <c r="Y16" s="160"/>
      <c r="Z16" s="160"/>
    </row>
    <row r="17" spans="1:66" s="3" customFormat="1" ht="18.75">
      <c r="A17" s="3" t="s">
        <v>749</v>
      </c>
      <c r="L17" s="160"/>
      <c r="O17" s="21"/>
      <c r="P17" s="6"/>
      <c r="Q17" s="11"/>
      <c r="R17" s="11"/>
      <c r="T17" s="160"/>
      <c r="X17" s="160"/>
      <c r="Y17" s="160"/>
      <c r="Z17" s="160"/>
      <c r="AA17" s="160"/>
      <c r="AB17" s="160"/>
      <c r="AH17" s="99"/>
      <c r="AI17" s="160"/>
      <c r="AJ17" s="160"/>
      <c r="AK17" s="160"/>
      <c r="AL17" s="160"/>
      <c r="AM17" s="23"/>
      <c r="AN17" s="160"/>
      <c r="AT17" s="99"/>
      <c r="AU17" s="160"/>
      <c r="AV17" s="160"/>
      <c r="AW17" s="160"/>
      <c r="AX17" s="160"/>
      <c r="AY17" s="23"/>
      <c r="AZ17" s="160"/>
      <c r="BA17" s="160"/>
      <c r="BG17" s="99"/>
      <c r="BH17" s="160"/>
      <c r="BI17" s="160"/>
      <c r="BJ17" s="160"/>
      <c r="BK17" s="160"/>
      <c r="BL17" s="23"/>
      <c r="BM17" s="160"/>
      <c r="BN17" s="160"/>
    </row>
    <row r="18" spans="1:66" s="3" customFormat="1" ht="18.75">
      <c r="L18" s="21"/>
      <c r="M18" s="6"/>
      <c r="N18" s="6"/>
      <c r="O18" s="11"/>
      <c r="T18" s="41"/>
      <c r="U18" s="41"/>
      <c r="V18" s="41"/>
      <c r="W18" s="41"/>
      <c r="X18" s="41"/>
      <c r="Y18" s="41"/>
      <c r="Z18" s="41"/>
      <c r="AA18" s="41"/>
      <c r="AB18" s="41"/>
    </row>
  </sheetData>
  <autoFilter ref="B3:AI3">
    <sortState ref="B3:AI4">
      <sortCondition ref="AB3"/>
    </sortState>
  </autoFilter>
  <pageMargins left="0.7" right="0.7" top="0.75" bottom="0.75" header="0.3" footer="0.3"/>
  <pageSetup orientation="landscape"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O22"/>
  <sheetViews>
    <sheetView workbookViewId="0">
      <pane xSplit="2" ySplit="3" topLeftCell="C4" activePane="bottomRight" state="frozen"/>
      <selection activeCell="AD4" sqref="AD4"/>
      <selection pane="topRight" activeCell="AD4" sqref="AD4"/>
      <selection pane="bottomLeft" activeCell="AD4" sqref="AD4"/>
      <selection pane="bottomRight" activeCell="AD4" sqref="AD4"/>
    </sheetView>
  </sheetViews>
  <sheetFormatPr defaultColWidth="10.875" defaultRowHeight="15.75"/>
  <cols>
    <col min="1" max="1" width="4.875" style="41" customWidth="1"/>
    <col min="2" max="3" width="43.375" style="225" customWidth="1"/>
    <col min="4" max="4" width="28.875" style="225" customWidth="1"/>
    <col min="5" max="5" width="12.875" style="225" customWidth="1"/>
    <col min="6" max="7" width="14.875" style="225" customWidth="1"/>
    <col min="8" max="8" width="23" style="225" customWidth="1"/>
    <col min="9" max="10" width="19.5" style="225" customWidth="1"/>
    <col min="11" max="11" width="13.625" style="225" customWidth="1"/>
    <col min="12" max="12" width="14.875" style="225" customWidth="1"/>
    <col min="13" max="13" width="16.125" style="225" customWidth="1"/>
    <col min="14" max="14" width="22.375" style="225" customWidth="1"/>
    <col min="15" max="17" width="14.875" style="225" customWidth="1"/>
    <col min="18" max="18" width="4.875" style="225" customWidth="1"/>
    <col min="19" max="19" width="52" style="225" customWidth="1"/>
    <col min="20" max="20" width="25" style="225" customWidth="1"/>
    <col min="21" max="21" width="12.5" style="225" bestFit="1" customWidth="1"/>
    <col min="22" max="22" width="12.5" style="225" customWidth="1"/>
    <col min="23" max="24" width="12.875" style="225" customWidth="1"/>
    <col min="25" max="25" width="18.875" style="225" customWidth="1"/>
    <col min="26" max="26" width="15" style="225" customWidth="1"/>
    <col min="27" max="27" width="12.625" style="225" bestFit="1" customWidth="1"/>
    <col min="28" max="28" width="4.875" style="225" customWidth="1"/>
    <col min="29" max="29" width="10.875" style="225"/>
    <col min="30" max="30" width="21.125" style="225" customWidth="1"/>
    <col min="31" max="31" width="17.875" style="225" customWidth="1"/>
    <col min="32" max="32" width="15.5" style="225" customWidth="1"/>
    <col min="33" max="33" width="11.125" style="225" bestFit="1" customWidth="1"/>
    <col min="34" max="34" width="11.125" style="225" customWidth="1"/>
    <col min="35" max="35" width="11.125" style="225" bestFit="1" customWidth="1"/>
    <col min="36" max="36" width="15" style="225" customWidth="1"/>
    <col min="37" max="37" width="14.625" style="225" customWidth="1"/>
    <col min="38" max="39" width="15.375" style="225" customWidth="1"/>
    <col min="40" max="41" width="15" style="225" customWidth="1"/>
    <col min="42" max="42" width="11.125" style="225" bestFit="1" customWidth="1"/>
    <col min="43" max="43" width="4.875" style="225" customWidth="1"/>
    <col min="44" max="44" width="19.375" style="225" customWidth="1"/>
    <col min="45" max="49" width="21.125" style="225" customWidth="1"/>
    <col min="50" max="51" width="18" style="225" customWidth="1"/>
    <col min="52" max="55" width="20.125" style="225" customWidth="1"/>
    <col min="56" max="58" width="19.375" style="225" customWidth="1"/>
    <col min="59" max="60" width="15.625" style="225" customWidth="1"/>
    <col min="61" max="61" width="40.375" style="225" customWidth="1"/>
    <col min="62" max="16384" width="10.875" style="41"/>
  </cols>
  <sheetData>
    <row r="1" spans="1:61" ht="21">
      <c r="A1" s="130" t="s">
        <v>92</v>
      </c>
      <c r="B1" s="17" t="s">
        <v>1463</v>
      </c>
      <c r="C1" s="220"/>
      <c r="D1" s="3"/>
      <c r="I1" s="3"/>
      <c r="J1" s="3"/>
      <c r="K1" s="3"/>
      <c r="M1" s="58"/>
      <c r="N1" s="58"/>
      <c r="S1" s="17" t="s">
        <v>1464</v>
      </c>
      <c r="T1" s="17"/>
      <c r="U1" s="22"/>
      <c r="V1" s="22"/>
      <c r="W1" s="22"/>
      <c r="X1" s="22"/>
      <c r="Y1" s="3"/>
      <c r="Z1" s="3"/>
      <c r="AA1" s="6"/>
      <c r="AC1" s="17" t="s">
        <v>1465</v>
      </c>
      <c r="AR1" s="17" t="s">
        <v>1466</v>
      </c>
      <c r="AS1" s="261">
        <v>1.77E-2</v>
      </c>
      <c r="AT1" s="106">
        <v>1.06</v>
      </c>
      <c r="AU1" s="106"/>
      <c r="AV1" s="261"/>
      <c r="AW1" s="261">
        <v>7.0000000000000007E-2</v>
      </c>
      <c r="AX1" s="208">
        <v>70</v>
      </c>
      <c r="AY1" s="208"/>
    </row>
    <row r="2" spans="1:61" ht="75">
      <c r="B2" s="262" t="s">
        <v>1467</v>
      </c>
      <c r="C2" s="18" t="s">
        <v>999</v>
      </c>
      <c r="D2" s="18" t="s">
        <v>13</v>
      </c>
      <c r="E2" s="18" t="s">
        <v>19</v>
      </c>
      <c r="F2" s="18" t="s">
        <v>595</v>
      </c>
      <c r="G2" s="18" t="s">
        <v>594</v>
      </c>
      <c r="H2" s="18" t="s">
        <v>987</v>
      </c>
      <c r="I2" s="18" t="s">
        <v>873</v>
      </c>
      <c r="J2" s="18" t="s">
        <v>874</v>
      </c>
      <c r="K2" s="18" t="s">
        <v>955</v>
      </c>
      <c r="L2" s="18" t="s">
        <v>722</v>
      </c>
      <c r="M2" s="18" t="s">
        <v>751</v>
      </c>
      <c r="N2" s="18" t="s">
        <v>990</v>
      </c>
      <c r="O2" s="18" t="s">
        <v>723</v>
      </c>
      <c r="P2" s="18" t="s">
        <v>724</v>
      </c>
      <c r="Q2" s="18" t="s">
        <v>1468</v>
      </c>
      <c r="S2" s="18" t="s">
        <v>717</v>
      </c>
      <c r="T2" s="18" t="s">
        <v>751</v>
      </c>
      <c r="U2" s="18" t="s">
        <v>14</v>
      </c>
      <c r="V2" s="18" t="s">
        <v>989</v>
      </c>
      <c r="W2" s="18" t="s">
        <v>1011</v>
      </c>
      <c r="X2" s="18" t="s">
        <v>777</v>
      </c>
      <c r="Y2" s="18" t="s">
        <v>1469</v>
      </c>
      <c r="Z2" s="18" t="s">
        <v>720</v>
      </c>
      <c r="AA2" s="18" t="s">
        <v>15</v>
      </c>
      <c r="AC2" s="18" t="s">
        <v>754</v>
      </c>
      <c r="AD2" s="18" t="s">
        <v>755</v>
      </c>
      <c r="AE2" s="18" t="s">
        <v>1000</v>
      </c>
      <c r="AF2" s="18" t="s">
        <v>756</v>
      </c>
      <c r="AG2" s="18" t="s">
        <v>757</v>
      </c>
      <c r="AH2" s="18" t="s">
        <v>575</v>
      </c>
      <c r="AI2" s="18" t="s">
        <v>758</v>
      </c>
      <c r="AJ2" s="18" t="s">
        <v>759</v>
      </c>
      <c r="AK2" s="18" t="s">
        <v>1470</v>
      </c>
      <c r="AL2" s="18" t="s">
        <v>579</v>
      </c>
      <c r="AM2" s="18" t="s">
        <v>1001</v>
      </c>
      <c r="AN2" s="18" t="s">
        <v>760</v>
      </c>
      <c r="AO2" s="18" t="s">
        <v>1471</v>
      </c>
      <c r="AP2" s="18" t="s">
        <v>761</v>
      </c>
      <c r="AQ2" s="14"/>
      <c r="AR2" s="18" t="s">
        <v>726</v>
      </c>
      <c r="AS2" s="18" t="s">
        <v>727</v>
      </c>
      <c r="AT2" s="18" t="s">
        <v>728</v>
      </c>
      <c r="AU2" s="18" t="s">
        <v>729</v>
      </c>
      <c r="AV2" s="18" t="s">
        <v>730</v>
      </c>
      <c r="AW2" s="18" t="s">
        <v>991</v>
      </c>
      <c r="AX2" s="18" t="s">
        <v>731</v>
      </c>
      <c r="AY2" s="18" t="s">
        <v>1472</v>
      </c>
      <c r="AZ2" s="18" t="s">
        <v>733</v>
      </c>
      <c r="BA2" s="18" t="s">
        <v>1002</v>
      </c>
      <c r="BB2" s="18" t="s">
        <v>735</v>
      </c>
      <c r="BC2" s="18" t="s">
        <v>736</v>
      </c>
      <c r="BD2" s="18" t="s">
        <v>762</v>
      </c>
      <c r="BE2" s="18" t="s">
        <v>763</v>
      </c>
      <c r="BF2" s="18" t="s">
        <v>764</v>
      </c>
      <c r="BG2" s="18" t="s">
        <v>737</v>
      </c>
      <c r="BH2" s="18" t="s">
        <v>738</v>
      </c>
      <c r="BI2" s="18" t="s">
        <v>44</v>
      </c>
    </row>
    <row r="3" spans="1:61" ht="18.75">
      <c r="B3" s="14"/>
      <c r="D3" s="14"/>
      <c r="E3" s="14"/>
      <c r="F3" s="14" t="s">
        <v>765</v>
      </c>
      <c r="G3" s="14" t="s">
        <v>765</v>
      </c>
      <c r="H3" s="14"/>
      <c r="I3" s="14"/>
      <c r="J3" s="14"/>
      <c r="K3" s="14" t="s">
        <v>68</v>
      </c>
      <c r="L3" s="14" t="s">
        <v>70</v>
      </c>
      <c r="M3" s="14"/>
      <c r="N3" s="14"/>
      <c r="O3" s="14" t="s">
        <v>17</v>
      </c>
      <c r="P3" s="14" t="s">
        <v>17</v>
      </c>
      <c r="Q3" s="14"/>
      <c r="S3" s="14"/>
      <c r="T3" s="14"/>
      <c r="U3" s="14" t="s">
        <v>17</v>
      </c>
      <c r="V3" s="14" t="s">
        <v>30</v>
      </c>
      <c r="W3" s="14" t="s">
        <v>17</v>
      </c>
      <c r="X3" s="14" t="s">
        <v>30</v>
      </c>
      <c r="Y3" s="14" t="s">
        <v>18</v>
      </c>
      <c r="Z3" s="14"/>
      <c r="AA3" s="14"/>
      <c r="AC3" s="14"/>
      <c r="AD3" s="14"/>
      <c r="AE3" s="14" t="s">
        <v>83</v>
      </c>
      <c r="AF3" s="14" t="s">
        <v>573</v>
      </c>
      <c r="AG3" s="14" t="s">
        <v>47</v>
      </c>
      <c r="AH3" s="14" t="s">
        <v>47</v>
      </c>
      <c r="AI3" s="14" t="s">
        <v>30</v>
      </c>
      <c r="AJ3" s="14" t="s">
        <v>84</v>
      </c>
      <c r="AK3" s="14" t="s">
        <v>84</v>
      </c>
      <c r="AL3" s="14"/>
      <c r="AM3" s="14"/>
      <c r="AN3" s="14" t="s">
        <v>766</v>
      </c>
      <c r="AO3" s="14" t="s">
        <v>766</v>
      </c>
      <c r="AP3" s="14" t="s">
        <v>767</v>
      </c>
      <c r="AQ3" s="14"/>
      <c r="AR3" s="60" t="s">
        <v>739</v>
      </c>
      <c r="AS3" s="14" t="s">
        <v>739</v>
      </c>
      <c r="AT3" s="14" t="s">
        <v>739</v>
      </c>
      <c r="AU3" s="14" t="s">
        <v>739</v>
      </c>
      <c r="AV3" s="14" t="s">
        <v>739</v>
      </c>
      <c r="AW3" s="14" t="s">
        <v>739</v>
      </c>
      <c r="AX3" s="14" t="s">
        <v>741</v>
      </c>
      <c r="AY3" s="14" t="s">
        <v>997</v>
      </c>
      <c r="AZ3" s="14" t="s">
        <v>1003</v>
      </c>
      <c r="BA3" s="14" t="s">
        <v>21</v>
      </c>
      <c r="BB3" s="14" t="s">
        <v>21</v>
      </c>
      <c r="BC3" s="14" t="s">
        <v>21</v>
      </c>
      <c r="BD3" s="14" t="s">
        <v>768</v>
      </c>
      <c r="BE3" s="14" t="s">
        <v>769</v>
      </c>
      <c r="BF3" s="14" t="s">
        <v>770</v>
      </c>
      <c r="BG3" s="14" t="s">
        <v>744</v>
      </c>
      <c r="BH3" s="14" t="s">
        <v>744</v>
      </c>
      <c r="BI3" s="14"/>
    </row>
    <row r="4" spans="1:61" s="12" customFormat="1" ht="18.75">
      <c r="B4" s="263"/>
      <c r="C4" s="263"/>
      <c r="D4" s="263"/>
      <c r="E4" s="264"/>
      <c r="F4" s="265"/>
      <c r="G4" s="265"/>
      <c r="H4" s="264"/>
      <c r="I4" s="264"/>
      <c r="J4" s="264"/>
      <c r="K4" s="266"/>
      <c r="L4" s="134"/>
      <c r="M4" s="264"/>
      <c r="N4" s="264"/>
      <c r="O4" s="178"/>
      <c r="P4" s="178"/>
      <c r="Q4" s="267"/>
      <c r="S4" s="263"/>
      <c r="T4" s="263"/>
      <c r="U4" s="266"/>
      <c r="V4" s="251"/>
      <c r="W4" s="266"/>
      <c r="X4" s="251"/>
      <c r="Y4" s="178"/>
      <c r="Z4" s="266"/>
      <c r="AA4" s="264"/>
      <c r="AC4" s="264"/>
      <c r="AD4" s="263"/>
      <c r="AE4" s="266"/>
      <c r="AF4" s="134"/>
      <c r="AG4" s="266"/>
      <c r="AH4" s="266"/>
      <c r="AI4" s="196"/>
      <c r="AJ4" s="213"/>
      <c r="AK4" s="213"/>
      <c r="AL4" s="264"/>
      <c r="AM4" s="264"/>
      <c r="AN4" s="266"/>
      <c r="AO4" s="266"/>
      <c r="AP4" s="178"/>
      <c r="AQ4" s="266"/>
      <c r="AR4" s="178"/>
      <c r="AS4" s="178"/>
      <c r="AT4" s="178"/>
      <c r="AU4" s="178"/>
      <c r="AV4" s="178"/>
      <c r="AW4" s="178"/>
      <c r="AX4" s="178"/>
      <c r="AY4" s="178"/>
      <c r="AZ4" s="178"/>
      <c r="BA4" s="178"/>
      <c r="BB4" s="178"/>
      <c r="BC4" s="178"/>
      <c r="BD4" s="178"/>
      <c r="BE4" s="178"/>
      <c r="BF4" s="266"/>
      <c r="BG4" s="266"/>
      <c r="BH4" s="266"/>
      <c r="BI4" s="263"/>
    </row>
    <row r="5" spans="1:61" s="12" customFormat="1" ht="18.75">
      <c r="B5" s="263"/>
      <c r="C5" s="263"/>
      <c r="D5" s="263"/>
      <c r="E5" s="264"/>
      <c r="F5" s="265"/>
      <c r="G5" s="265"/>
      <c r="H5" s="264"/>
      <c r="I5" s="264"/>
      <c r="J5" s="264"/>
      <c r="K5" s="266"/>
      <c r="L5" s="134"/>
      <c r="M5" s="264"/>
      <c r="N5" s="264"/>
      <c r="O5" s="266"/>
      <c r="P5" s="266"/>
      <c r="Q5" s="267"/>
      <c r="S5" s="263"/>
      <c r="T5" s="264"/>
      <c r="U5" s="178"/>
      <c r="V5" s="178"/>
      <c r="W5" s="178"/>
      <c r="X5" s="178"/>
      <c r="Y5" s="178"/>
      <c r="Z5" s="266"/>
      <c r="AA5" s="264"/>
      <c r="AC5" s="264"/>
      <c r="AD5" s="263"/>
      <c r="AE5" s="266"/>
      <c r="AF5" s="134"/>
      <c r="AG5" s="266"/>
      <c r="AH5" s="266"/>
      <c r="AI5" s="196"/>
      <c r="AJ5" s="213"/>
      <c r="AK5" s="213"/>
      <c r="AL5" s="264"/>
      <c r="AM5" s="264"/>
      <c r="AN5" s="266"/>
      <c r="AO5" s="266"/>
      <c r="AP5" s="178"/>
      <c r="AQ5" s="266"/>
      <c r="AR5" s="268"/>
      <c r="AS5" s="178"/>
      <c r="AT5" s="178"/>
      <c r="AU5" s="178"/>
      <c r="AV5" s="178"/>
      <c r="AW5" s="178"/>
      <c r="AX5" s="178"/>
      <c r="AY5" s="178"/>
      <c r="AZ5" s="178"/>
      <c r="BA5" s="178"/>
      <c r="BB5" s="178"/>
      <c r="BC5" s="178"/>
      <c r="BD5" s="178"/>
      <c r="BE5" s="178"/>
      <c r="BF5" s="266"/>
      <c r="BG5" s="266"/>
      <c r="BH5" s="266"/>
      <c r="BI5" s="263"/>
    </row>
    <row r="6" spans="1:61" s="225" customFormat="1"/>
    <row r="7" spans="1:61" s="160" customFormat="1" ht="18.75">
      <c r="A7" s="58" t="s">
        <v>786</v>
      </c>
      <c r="B7" s="225"/>
      <c r="C7" s="225"/>
      <c r="D7" s="225"/>
      <c r="E7" s="225"/>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row>
    <row r="8" spans="1:61" s="160" customFormat="1" ht="18.75">
      <c r="A8" s="3" t="s">
        <v>1066</v>
      </c>
      <c r="B8" s="225"/>
      <c r="C8" s="225"/>
      <c r="D8" s="225"/>
      <c r="E8" s="225"/>
      <c r="F8" s="225"/>
      <c r="G8" s="225"/>
      <c r="H8" s="225"/>
      <c r="I8" s="225"/>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E8" s="225"/>
      <c r="BF8" s="225"/>
      <c r="BG8" s="225"/>
      <c r="BH8" s="225"/>
      <c r="BI8" s="225"/>
    </row>
    <row r="9" spans="1:61" s="160" customFormat="1" ht="18.75">
      <c r="A9" s="3" t="s">
        <v>793</v>
      </c>
      <c r="B9" s="225"/>
      <c r="C9" s="225"/>
      <c r="D9" s="7"/>
      <c r="E9" s="225"/>
      <c r="F9" s="225"/>
      <c r="G9" s="225"/>
      <c r="H9" s="225"/>
      <c r="I9" s="225"/>
      <c r="J9" s="225"/>
      <c r="K9" s="225"/>
      <c r="L9" s="225"/>
      <c r="M9" s="225"/>
      <c r="N9" s="225"/>
      <c r="O9" s="225"/>
      <c r="P9" s="225"/>
      <c r="Q9" s="225"/>
      <c r="R9" s="225"/>
      <c r="S9" s="7"/>
      <c r="T9" s="135"/>
      <c r="U9" s="34"/>
      <c r="V9" s="34"/>
      <c r="W9" s="34"/>
      <c r="X9" s="34"/>
      <c r="Y9" s="3"/>
      <c r="Z9" s="3"/>
      <c r="AA9" s="33"/>
      <c r="AB9" s="225"/>
      <c r="AC9" s="225"/>
      <c r="AD9" s="225"/>
      <c r="AE9" s="225"/>
      <c r="AF9" s="225"/>
      <c r="AG9" s="225"/>
      <c r="AH9" s="225"/>
      <c r="AI9" s="225"/>
      <c r="AJ9" s="225"/>
      <c r="AK9" s="225"/>
      <c r="AL9" s="225"/>
      <c r="AM9" s="225"/>
      <c r="AN9" s="225"/>
      <c r="AO9" s="225"/>
      <c r="AP9" s="225"/>
      <c r="AQ9" s="225"/>
      <c r="AR9" s="225"/>
      <c r="AS9" s="225"/>
      <c r="AT9" s="225"/>
      <c r="AU9" s="225"/>
      <c r="AV9" s="225"/>
      <c r="AW9" s="225"/>
      <c r="AX9" s="225"/>
      <c r="AY9" s="225"/>
      <c r="AZ9" s="225"/>
      <c r="BA9" s="225"/>
      <c r="BB9" s="225"/>
      <c r="BC9" s="225"/>
      <c r="BD9" s="225"/>
      <c r="BE9" s="225"/>
      <c r="BF9" s="225"/>
      <c r="BG9" s="225"/>
      <c r="BH9" s="225"/>
      <c r="BI9" s="225"/>
    </row>
    <row r="10" spans="1:61" s="3" customFormat="1" ht="18.75">
      <c r="A10" s="3" t="s">
        <v>794</v>
      </c>
      <c r="B10" s="225"/>
      <c r="C10" s="225"/>
      <c r="D10" s="225"/>
      <c r="E10" s="225"/>
      <c r="F10" s="225"/>
      <c r="G10" s="225"/>
      <c r="H10" s="225"/>
      <c r="I10" s="225"/>
      <c r="J10" s="225"/>
      <c r="K10" s="225"/>
      <c r="L10" s="225"/>
      <c r="M10" s="225"/>
      <c r="N10" s="225"/>
      <c r="O10" s="225"/>
      <c r="P10" s="225"/>
      <c r="Q10" s="225"/>
      <c r="R10" s="225"/>
      <c r="S10" s="225"/>
      <c r="T10" s="225"/>
      <c r="U10" s="225"/>
      <c r="V10" s="225"/>
      <c r="W10" s="225"/>
      <c r="X10" s="225"/>
      <c r="Y10" s="225"/>
      <c r="Z10" s="225"/>
      <c r="AA10" s="225"/>
      <c r="AB10" s="225"/>
      <c r="AC10" s="225"/>
      <c r="AD10" s="225"/>
      <c r="AE10" s="225"/>
      <c r="AF10" s="225"/>
      <c r="AG10" s="225"/>
      <c r="AH10" s="225"/>
      <c r="AI10" s="225"/>
      <c r="AJ10" s="225"/>
      <c r="AK10" s="225"/>
      <c r="AL10" s="225"/>
      <c r="AM10" s="225"/>
      <c r="AN10" s="225"/>
      <c r="AO10" s="225"/>
      <c r="AP10" s="225"/>
      <c r="AQ10" s="225"/>
      <c r="AR10" s="225"/>
      <c r="AS10" s="225"/>
      <c r="AT10" s="225"/>
      <c r="AU10" s="225"/>
      <c r="AV10" s="225"/>
      <c r="AW10" s="225"/>
      <c r="AX10" s="225"/>
      <c r="AY10" s="225"/>
      <c r="AZ10" s="225"/>
      <c r="BA10" s="225"/>
      <c r="BB10" s="225"/>
      <c r="BC10" s="225"/>
      <c r="BD10" s="225"/>
      <c r="BE10" s="225"/>
      <c r="BF10" s="225"/>
      <c r="BG10" s="225"/>
      <c r="BH10" s="225"/>
      <c r="BI10" s="225"/>
    </row>
    <row r="11" spans="1:61" s="3" customFormat="1" ht="18.75">
      <c r="A11" s="3" t="s">
        <v>746</v>
      </c>
      <c r="B11" s="11"/>
      <c r="C11" s="11"/>
      <c r="D11" s="225"/>
      <c r="E11" s="11"/>
      <c r="F11" s="11"/>
      <c r="G11" s="32"/>
      <c r="H11" s="32"/>
      <c r="I11" s="11"/>
      <c r="J11" s="11"/>
      <c r="K11" s="11"/>
      <c r="L11" s="11"/>
      <c r="M11" s="11"/>
      <c r="N11" s="11"/>
      <c r="O11" s="11"/>
      <c r="P11" s="11"/>
      <c r="Q11" s="11"/>
      <c r="R11" s="225"/>
      <c r="S11" s="225"/>
      <c r="T11" s="225"/>
      <c r="U11" s="225"/>
      <c r="V11" s="225"/>
      <c r="W11" s="225"/>
      <c r="X11" s="225"/>
      <c r="Y11" s="225"/>
      <c r="Z11" s="225"/>
      <c r="AA11" s="225"/>
      <c r="AB11" s="225"/>
      <c r="AC11" s="11"/>
      <c r="AD11" s="11"/>
      <c r="AE11" s="11"/>
      <c r="AF11" s="11"/>
      <c r="AG11" s="136"/>
      <c r="AH11" s="136"/>
      <c r="AI11" s="136"/>
      <c r="AJ11" s="136"/>
      <c r="AK11" s="136"/>
      <c r="AL11" s="136"/>
      <c r="AM11" s="136"/>
      <c r="AN11" s="136"/>
      <c r="AO11" s="225"/>
      <c r="AP11" s="225"/>
      <c r="AQ11" s="225"/>
      <c r="AR11" s="225"/>
      <c r="AS11" s="225"/>
      <c r="AT11" s="225"/>
      <c r="AU11" s="225"/>
      <c r="AV11" s="225"/>
      <c r="AW11" s="136"/>
      <c r="AX11" s="11"/>
      <c r="AY11" s="11"/>
      <c r="AZ11" s="11"/>
      <c r="BA11" s="11"/>
      <c r="BB11" s="11"/>
      <c r="BC11" s="11"/>
      <c r="BD11" s="11"/>
      <c r="BE11" s="11"/>
      <c r="BF11" s="11"/>
      <c r="BG11" s="11"/>
      <c r="BH11" s="11"/>
      <c r="BI11" s="11"/>
    </row>
    <row r="12" spans="1:61" s="3" customFormat="1" ht="18.75">
      <c r="A12" s="3" t="s">
        <v>747</v>
      </c>
      <c r="B12" s="225"/>
      <c r="C12" s="225"/>
      <c r="D12" s="225"/>
      <c r="I12" s="11"/>
      <c r="J12" s="11"/>
      <c r="L12" s="21"/>
      <c r="O12" s="225"/>
      <c r="P12" s="225"/>
      <c r="Q12" s="225"/>
      <c r="R12" s="225"/>
      <c r="S12" s="225"/>
      <c r="T12" s="225"/>
      <c r="U12" s="225"/>
      <c r="V12" s="225"/>
      <c r="W12" s="225"/>
      <c r="X12" s="225"/>
      <c r="Y12" s="225"/>
      <c r="Z12" s="225"/>
      <c r="AA12" s="225"/>
      <c r="AB12" s="225"/>
      <c r="AC12" s="6"/>
      <c r="AD12" s="225"/>
      <c r="AE12" s="6"/>
      <c r="AF12" s="225"/>
      <c r="AG12" s="225"/>
      <c r="AH12" s="225"/>
      <c r="AI12" s="225"/>
      <c r="AJ12" s="225"/>
      <c r="AK12" s="225"/>
    </row>
    <row r="13" spans="1:61" s="3" customFormat="1" ht="18.75">
      <c r="A13" s="3" t="s">
        <v>748</v>
      </c>
      <c r="B13" s="225"/>
      <c r="C13" s="225"/>
      <c r="D13" s="11"/>
      <c r="L13" s="21"/>
      <c r="N13" s="225"/>
      <c r="O13" s="225"/>
      <c r="P13" s="225"/>
      <c r="Q13" s="225"/>
      <c r="R13" s="225"/>
      <c r="S13" s="11"/>
      <c r="T13" s="11"/>
      <c r="U13" s="11"/>
      <c r="V13" s="11"/>
      <c r="W13" s="11"/>
      <c r="X13" s="11"/>
      <c r="Y13" s="11"/>
      <c r="Z13" s="11"/>
      <c r="AA13" s="32"/>
      <c r="AB13" s="225"/>
      <c r="AC13" s="11"/>
      <c r="AD13" s="225"/>
      <c r="AE13" s="11"/>
      <c r="AF13" s="225"/>
      <c r="AG13" s="225"/>
      <c r="AH13" s="225"/>
      <c r="AI13" s="225"/>
      <c r="AO13" s="225"/>
      <c r="AP13" s="225"/>
      <c r="AQ13" s="225"/>
      <c r="AR13" s="225"/>
      <c r="AS13" s="225"/>
      <c r="AT13" s="225"/>
      <c r="AU13" s="225"/>
      <c r="AV13" s="225"/>
    </row>
    <row r="14" spans="1:61" s="3" customFormat="1" ht="18.75">
      <c r="A14" s="3" t="s">
        <v>795</v>
      </c>
      <c r="B14" s="225"/>
      <c r="D14" s="225"/>
      <c r="G14" s="21"/>
      <c r="H14" s="11"/>
      <c r="M14" s="225"/>
      <c r="N14" s="225"/>
      <c r="O14" s="225"/>
      <c r="P14" s="225"/>
      <c r="Q14" s="225"/>
      <c r="R14" s="225"/>
      <c r="S14" s="225"/>
      <c r="T14" s="11"/>
      <c r="AB14" s="225"/>
      <c r="AF14" s="225"/>
      <c r="AG14" s="225"/>
    </row>
    <row r="15" spans="1:61" s="3" customFormat="1" ht="18.75">
      <c r="A15" s="3" t="s">
        <v>796</v>
      </c>
      <c r="B15" s="225"/>
      <c r="C15" s="225"/>
      <c r="D15" s="225"/>
      <c r="I15" s="11"/>
      <c r="J15" s="11"/>
      <c r="L15" s="21"/>
      <c r="O15" s="225"/>
      <c r="P15" s="225"/>
      <c r="Q15" s="225"/>
      <c r="R15" s="225"/>
      <c r="S15" s="225"/>
      <c r="Z15" s="225"/>
      <c r="AB15" s="225"/>
      <c r="AC15" s="6"/>
      <c r="AD15" s="225"/>
      <c r="AE15" s="6"/>
      <c r="AF15" s="225"/>
      <c r="AG15" s="225"/>
      <c r="AH15" s="225"/>
      <c r="AI15" s="225"/>
      <c r="AJ15" s="225"/>
      <c r="AR15" s="225"/>
    </row>
    <row r="16" spans="1:61" s="3" customFormat="1" ht="18.75">
      <c r="A16" s="3" t="s">
        <v>797</v>
      </c>
      <c r="B16" s="225"/>
      <c r="G16" s="21"/>
      <c r="H16" s="11"/>
      <c r="M16" s="225"/>
      <c r="N16" s="225"/>
      <c r="O16" s="225"/>
      <c r="P16" s="225"/>
      <c r="Q16" s="225"/>
      <c r="R16" s="225"/>
      <c r="S16" s="225"/>
      <c r="W16" s="225"/>
      <c r="X16" s="225"/>
      <c r="Y16" s="225"/>
      <c r="Z16" s="225"/>
      <c r="AA16" s="11"/>
      <c r="AB16" s="225"/>
      <c r="AF16" s="225"/>
      <c r="AG16" s="225"/>
    </row>
    <row r="17" spans="1:67" s="3" customFormat="1" ht="18.75">
      <c r="A17" s="3" t="s">
        <v>749</v>
      </c>
      <c r="B17" s="225"/>
      <c r="D17" s="225"/>
      <c r="G17" s="21"/>
      <c r="H17" s="11"/>
      <c r="M17" s="225"/>
      <c r="N17" s="225"/>
      <c r="O17" s="225"/>
      <c r="P17" s="225"/>
      <c r="Q17" s="225"/>
      <c r="R17" s="225"/>
      <c r="S17" s="225"/>
      <c r="T17" s="11"/>
      <c r="AB17" s="225"/>
      <c r="AF17" s="225"/>
      <c r="AG17" s="225"/>
      <c r="BJ17" s="160"/>
      <c r="BK17" s="160"/>
      <c r="BL17" s="160"/>
      <c r="BM17" s="23"/>
      <c r="BN17" s="160"/>
      <c r="BO17" s="160"/>
    </row>
    <row r="18" spans="1:67" ht="18.75">
      <c r="B18" s="3"/>
      <c r="C18" s="3"/>
      <c r="D18" s="3"/>
      <c r="E18" s="3"/>
      <c r="F18" s="3"/>
      <c r="G18" s="3"/>
      <c r="H18" s="3"/>
      <c r="I18" s="6"/>
      <c r="J18" s="6"/>
      <c r="K18" s="11"/>
      <c r="L18" s="3"/>
      <c r="N18" s="3"/>
      <c r="O18" s="3"/>
      <c r="P18" s="3"/>
      <c r="Q18" s="3"/>
      <c r="T18" s="3"/>
      <c r="U18" s="3"/>
      <c r="V18" s="3"/>
      <c r="AA18" s="11"/>
      <c r="AC18" s="21"/>
      <c r="AE18" s="21"/>
      <c r="AJ18" s="3"/>
      <c r="AK18" s="3"/>
      <c r="AL18" s="3"/>
      <c r="AM18" s="3"/>
      <c r="AN18" s="3"/>
      <c r="AO18" s="99"/>
      <c r="AV18" s="23"/>
      <c r="AY18" s="3"/>
      <c r="AZ18" s="3"/>
      <c r="BA18" s="3"/>
      <c r="BB18" s="3"/>
      <c r="BC18" s="3"/>
      <c r="BD18" s="99"/>
      <c r="BI18" s="23"/>
    </row>
    <row r="19" spans="1:67" ht="18.75">
      <c r="D19" s="3"/>
      <c r="T19" s="3"/>
      <c r="U19" s="3"/>
      <c r="V19" s="3"/>
      <c r="AA19" s="11"/>
    </row>
    <row r="20" spans="1:67" ht="18.75">
      <c r="D20" s="3"/>
      <c r="S20" s="3"/>
      <c r="T20" s="6"/>
      <c r="U20" s="11"/>
      <c r="V20" s="11"/>
      <c r="W20" s="3"/>
      <c r="X20" s="3"/>
      <c r="Z20" s="3"/>
      <c r="AA20" s="3"/>
    </row>
    <row r="21" spans="1:67" ht="18.75">
      <c r="D21" s="3"/>
      <c r="S21" s="3"/>
      <c r="T21" s="6"/>
      <c r="U21" s="6"/>
      <c r="V21" s="6"/>
      <c r="W21" s="3"/>
      <c r="X21" s="3"/>
      <c r="Y21" s="3"/>
      <c r="Z21" s="3"/>
      <c r="AA21" s="6"/>
    </row>
    <row r="22" spans="1:67" ht="18.75">
      <c r="D22" s="3"/>
      <c r="S22" s="3"/>
      <c r="T22" s="6"/>
      <c r="U22" s="3"/>
      <c r="V22" s="3"/>
      <c r="W22" s="3"/>
      <c r="X22" s="3"/>
      <c r="Y22" s="3"/>
      <c r="Z22" s="3"/>
      <c r="AA22" s="6"/>
    </row>
  </sheetData>
  <autoFilter ref="B3:AN3">
    <sortState ref="B4:AN4">
      <sortCondition ref="AL3:AL4"/>
    </sortState>
  </autoFilter>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README</vt:lpstr>
      <vt:lpstr>NS-Sources</vt:lpstr>
      <vt:lpstr>Generation</vt:lpstr>
      <vt:lpstr>Storage</vt:lpstr>
      <vt:lpstr>Transmission</vt:lpstr>
      <vt:lpstr>Nodes</vt:lpstr>
      <vt:lpstr>Distribution</vt:lpstr>
      <vt:lpstr>System</vt:lpstr>
      <vt:lpstr>HGWh</vt:lpstr>
      <vt:lpstr>HMW</vt:lpstr>
      <vt:lpstr>FGWh</vt:lpstr>
      <vt:lpstr>FMW</vt:lpstr>
      <vt:lpstr>Hourly</vt:lpstr>
      <vt:lpstr>Inputs</vt:lpstr>
      <vt:lpstr>NS-Hydro-Sources</vt:lpstr>
      <vt:lpstr>HydroExisting</vt:lpstr>
      <vt:lpstr>HydroRenewals</vt:lpstr>
      <vt:lpstr>HydroGreenfield</vt:lpstr>
      <vt:lpstr>HydroPS</vt:lpstr>
      <vt:lpstr>HydroExisting!_FilterDatabase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Collins</dc:creator>
  <cp:lastModifiedBy>SESIT Group</cp:lastModifiedBy>
  <cp:lastPrinted>2020-07-17T14:18:25Z</cp:lastPrinted>
  <dcterms:created xsi:type="dcterms:W3CDTF">2018-03-01T23:28:31Z</dcterms:created>
  <dcterms:modified xsi:type="dcterms:W3CDTF">2021-05-18T19:02:17Z</dcterms:modified>
</cp:coreProperties>
</file>